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style8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style6.xml" ContentType="application/vnd.ms-office.chartstyle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style2.xml" ContentType="application/vnd.ms-office.chartstyle+xml"/>
  <Override PartName="/xl/charts/colors13.xml" ContentType="application/vnd.ms-office.chartcolorstyle+xml"/>
  <Override PartName="/xl/charts/colors9.xml" ContentType="application/vnd.ms-office.chartcolorstyl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olors6.xml" ContentType="application/vnd.ms-office.chartcolorstyle+xml"/>
  <Override PartName="/xl/charts/colors7.xml" ContentType="application/vnd.ms-office.chartcolorstyle+xml"/>
  <Override PartName="/xl/charts/colors12.xml" ContentType="application/vnd.ms-office.chartcolorstyle+xml"/>
  <Override PartName="/xl/charts/style12.xml" ContentType="application/vnd.ms-office.chartstyle+xml"/>
  <Override PartName="/xl/charts/style13.xml" ContentType="application/vnd.ms-office.chartstyle+xml"/>
  <Override PartName="/xl/charts/colors11.xml" ContentType="application/vnd.ms-office.chartcolorstyle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charts/colors10.xml" ContentType="application/vnd.ms-office.chartcolorstyle+xml"/>
  <Override PartName="/xl/charts/style10.xml" ContentType="application/vnd.ms-office.chartstyle+xml"/>
  <Override PartName="/xl/charts/style11.xml" ContentType="application/vnd.ms-office.chartstyle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olors2.xml" ContentType="application/vnd.ms-office.chartcolor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style9.xml" ContentType="application/vnd.ms-office.chartstyle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style7.xml" ContentType="application/vnd.ms-office.chartsty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style5.xml" ContentType="application/vnd.ms-office.chartsty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style3.xml" ContentType="application/vnd.ms-office.chartstyle+xml"/>
  <Override PartName="/xl/charts/style1.xml" ContentType="application/vnd.ms-office.chartstyle+xml"/>
  <Override PartName="/xl/charts/colors8.xml" ContentType="application/vnd.ms-office.chartcolorstyle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630" tabRatio="887"/>
  </bookViews>
  <sheets>
    <sheet name="PIB_MS" sheetId="6" r:id="rId1"/>
    <sheet name="VA_MS" sheetId="7" r:id="rId2"/>
    <sheet name="ACT_MS" sheetId="8" r:id="rId3"/>
    <sheet name="Fluxo_de_Passageiros" sheetId="1" r:id="rId4"/>
    <sheet name="Internacionais_todas_as_vias" sheetId="2" r:id="rId5"/>
    <sheet name="Internacionais_Terrestres" sheetId="3" r:id="rId6"/>
    <sheet name="Demanda_Internacional" sheetId="4" r:id="rId7"/>
    <sheet name="CADASTUR" sheetId="5" r:id="rId8"/>
  </sheets>
  <externalReferences>
    <externalReference r:id="rId9"/>
  </externalReferences>
  <calcPr calcId="1257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4" i="1"/>
  <c r="N42"/>
  <c r="M42"/>
  <c r="M41" s="1"/>
  <c r="L42"/>
  <c r="L41" s="1"/>
  <c r="N43"/>
  <c r="M43"/>
  <c r="L43"/>
  <c r="F90"/>
  <c r="D56"/>
  <c r="D57"/>
  <c r="E57"/>
  <c r="F57"/>
  <c r="G57"/>
  <c r="H57"/>
  <c r="I57"/>
  <c r="J57"/>
  <c r="K57"/>
  <c r="L57"/>
  <c r="M57"/>
  <c r="C57"/>
  <c r="M56"/>
  <c r="E56"/>
  <c r="F56"/>
  <c r="G56"/>
  <c r="H56"/>
  <c r="I56"/>
  <c r="J56"/>
  <c r="K56"/>
  <c r="L56" s="1"/>
  <c r="C56"/>
  <c r="N41" l="1"/>
  <c r="O43" s="1"/>
  <c r="F93"/>
  <c r="D94"/>
  <c r="C94"/>
  <c r="F94" s="1"/>
  <c r="G94" s="1"/>
  <c r="D95"/>
  <c r="E95"/>
  <c r="C95"/>
  <c r="F95" s="1"/>
  <c r="G95" s="1"/>
  <c r="O11" i="2"/>
  <c r="F91" i="1"/>
  <c r="F92"/>
  <c r="F89"/>
  <c r="F82"/>
  <c r="F83"/>
  <c r="F84"/>
  <c r="F85"/>
  <c r="F86"/>
  <c r="F87"/>
  <c r="F88"/>
  <c r="F81"/>
  <c r="F80"/>
  <c r="F79"/>
  <c r="G84" l="1"/>
  <c r="G88"/>
  <c r="G91"/>
  <c r="G87"/>
  <c r="G92"/>
  <c r="G86"/>
  <c r="G85"/>
  <c r="G89"/>
  <c r="G90"/>
  <c r="G81"/>
  <c r="G83"/>
  <c r="G79"/>
  <c r="G80"/>
  <c r="G82"/>
  <c r="P120" i="2"/>
  <c r="E120"/>
  <c r="F120"/>
  <c r="G120"/>
  <c r="H120"/>
  <c r="I120"/>
  <c r="J120"/>
  <c r="K120"/>
  <c r="L120"/>
  <c r="M120"/>
  <c r="N120"/>
  <c r="D120"/>
  <c r="M52" i="3"/>
  <c r="E119" i="2"/>
  <c r="F119"/>
  <c r="G119"/>
  <c r="H119"/>
  <c r="I119"/>
  <c r="J119"/>
  <c r="K119"/>
  <c r="L119"/>
  <c r="M119"/>
  <c r="N119"/>
  <c r="D119"/>
  <c r="G93" i="1" l="1"/>
  <c r="O119" i="2"/>
  <c r="P119"/>
  <c r="O120"/>
  <c r="D7" i="8"/>
  <c r="D8"/>
  <c r="D9"/>
  <c r="D10"/>
  <c r="D11"/>
  <c r="D12"/>
  <c r="D13"/>
  <c r="D14"/>
  <c r="D6"/>
  <c r="J5"/>
  <c r="H5"/>
  <c r="F5"/>
  <c r="D5"/>
  <c r="I5"/>
  <c r="G5"/>
  <c r="E5"/>
  <c r="C5"/>
  <c r="C16" i="5"/>
  <c r="D16"/>
  <c r="E16"/>
  <c r="F16"/>
  <c r="G16"/>
  <c r="H16"/>
  <c r="I16"/>
  <c r="J16"/>
  <c r="K16"/>
  <c r="L16"/>
  <c r="M16"/>
  <c r="P96" i="2" l="1"/>
  <c r="P94"/>
  <c r="P95"/>
  <c r="P93"/>
  <c r="E111"/>
  <c r="E121" s="1"/>
  <c r="E122" s="1"/>
  <c r="F111"/>
  <c r="G111"/>
  <c r="H111"/>
  <c r="I111"/>
  <c r="J111"/>
  <c r="K111"/>
  <c r="K121" s="1"/>
  <c r="K122" s="1"/>
  <c r="L111"/>
  <c r="L121" s="1"/>
  <c r="L122" s="1"/>
  <c r="M111"/>
  <c r="M121" s="1"/>
  <c r="N111"/>
  <c r="D111"/>
  <c r="R7" i="3"/>
  <c r="R6"/>
  <c r="R5"/>
  <c r="R32"/>
  <c r="R31"/>
  <c r="E52"/>
  <c r="F52"/>
  <c r="G52"/>
  <c r="H52"/>
  <c r="I52"/>
  <c r="J52"/>
  <c r="K52"/>
  <c r="L52"/>
  <c r="N52"/>
  <c r="O52"/>
  <c r="P52"/>
  <c r="D52"/>
  <c r="P24"/>
  <c r="O24"/>
  <c r="P51"/>
  <c r="O51"/>
  <c r="P50"/>
  <c r="O50"/>
  <c r="P49"/>
  <c r="O49"/>
  <c r="P48"/>
  <c r="O48"/>
  <c r="P47"/>
  <c r="O47"/>
  <c r="P46"/>
  <c r="O46"/>
  <c r="P45"/>
  <c r="O45"/>
  <c r="P44"/>
  <c r="O44"/>
  <c r="P43"/>
  <c r="O43"/>
  <c r="P42"/>
  <c r="O42"/>
  <c r="P41"/>
  <c r="O41"/>
  <c r="P40"/>
  <c r="O40"/>
  <c r="P39"/>
  <c r="O39"/>
  <c r="P38"/>
  <c r="O38"/>
  <c r="P37"/>
  <c r="O37"/>
  <c r="P36"/>
  <c r="O36"/>
  <c r="P35"/>
  <c r="O35"/>
  <c r="P34"/>
  <c r="O34"/>
  <c r="P33"/>
  <c r="O33"/>
  <c r="P32"/>
  <c r="O32"/>
  <c r="P31"/>
  <c r="O31"/>
  <c r="E26"/>
  <c r="F26"/>
  <c r="G26"/>
  <c r="H26"/>
  <c r="I26"/>
  <c r="J26"/>
  <c r="K26"/>
  <c r="L26"/>
  <c r="M26"/>
  <c r="N26"/>
  <c r="D26"/>
  <c r="O25"/>
  <c r="P2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5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P112" i="2"/>
  <c r="P113"/>
  <c r="P110"/>
  <c r="O112"/>
  <c r="O113"/>
  <c r="O110"/>
  <c r="F114" l="1"/>
  <c r="F121"/>
  <c r="F122" s="1"/>
  <c r="I114"/>
  <c r="I121"/>
  <c r="I122" s="1"/>
  <c r="N114"/>
  <c r="N121"/>
  <c r="N122" s="1"/>
  <c r="J114"/>
  <c r="J121"/>
  <c r="J122" s="1"/>
  <c r="D114"/>
  <c r="D121"/>
  <c r="D122" s="1"/>
  <c r="G114"/>
  <c r="G121"/>
  <c r="G122" s="1"/>
  <c r="E114"/>
  <c r="L114"/>
  <c r="H114"/>
  <c r="H121"/>
  <c r="H122" s="1"/>
  <c r="M122"/>
  <c r="M114"/>
  <c r="P97"/>
  <c r="O111"/>
  <c r="O114" s="1"/>
  <c r="K114"/>
  <c r="P111"/>
  <c r="P114" s="1"/>
  <c r="O26" i="3"/>
  <c r="Q24" s="1"/>
  <c r="P26"/>
  <c r="Q41"/>
  <c r="P121" i="2" l="1"/>
  <c r="P122" s="1"/>
  <c r="O121"/>
  <c r="O122" s="1"/>
  <c r="Q110"/>
  <c r="Q45" i="3"/>
  <c r="Q43"/>
  <c r="Q49"/>
  <c r="Q35"/>
  <c r="Q34"/>
  <c r="Q44"/>
  <c r="Q36"/>
  <c r="Q37"/>
  <c r="Q39"/>
  <c r="Q31"/>
  <c r="Q46"/>
  <c r="Q33"/>
  <c r="Q50"/>
  <c r="Q48"/>
  <c r="Q51"/>
  <c r="Q42"/>
  <c r="Q40"/>
  <c r="Q47"/>
  <c r="Q38"/>
  <c r="Q32"/>
  <c r="Q9"/>
  <c r="Q20"/>
  <c r="Q14"/>
  <c r="Q12"/>
  <c r="Q6"/>
  <c r="Q22"/>
  <c r="Q8"/>
  <c r="Q16"/>
  <c r="Q25"/>
  <c r="Q17"/>
  <c r="Q10"/>
  <c r="Q5"/>
  <c r="Q13"/>
  <c r="Q23"/>
  <c r="Q21"/>
  <c r="Q19"/>
  <c r="Q15"/>
  <c r="Q11"/>
  <c r="Q7"/>
  <c r="Q18"/>
  <c r="Q111" i="2"/>
  <c r="Q112"/>
  <c r="Q113"/>
  <c r="D97"/>
  <c r="D102" s="1"/>
  <c r="N97"/>
  <c r="N102" s="1"/>
  <c r="M97"/>
  <c r="M102" s="1"/>
  <c r="L97"/>
  <c r="L102" s="1"/>
  <c r="K97"/>
  <c r="K102" s="1"/>
  <c r="J97"/>
  <c r="J102" s="1"/>
  <c r="I97"/>
  <c r="I102" s="1"/>
  <c r="H97"/>
  <c r="H102" s="1"/>
  <c r="G97"/>
  <c r="G102" s="1"/>
  <c r="F97"/>
  <c r="F102" s="1"/>
  <c r="E97"/>
  <c r="E102" s="1"/>
  <c r="O96"/>
  <c r="O95"/>
  <c r="O94"/>
  <c r="O93"/>
  <c r="N88"/>
  <c r="M88"/>
  <c r="L88"/>
  <c r="K88"/>
  <c r="J88"/>
  <c r="I88"/>
  <c r="H88"/>
  <c r="G88"/>
  <c r="F88"/>
  <c r="E88"/>
  <c r="D88"/>
  <c r="P87"/>
  <c r="O87"/>
  <c r="P86"/>
  <c r="O86"/>
  <c r="P85"/>
  <c r="O85"/>
  <c r="P84"/>
  <c r="O84"/>
  <c r="P83"/>
  <c r="O83"/>
  <c r="P82"/>
  <c r="O82"/>
  <c r="P81"/>
  <c r="O81"/>
  <c r="P80"/>
  <c r="O80"/>
  <c r="P79"/>
  <c r="O79"/>
  <c r="P78"/>
  <c r="O78"/>
  <c r="P77"/>
  <c r="O77"/>
  <c r="P76"/>
  <c r="O76"/>
  <c r="P75"/>
  <c r="O75"/>
  <c r="P74"/>
  <c r="O74"/>
  <c r="P73"/>
  <c r="O73"/>
  <c r="P72"/>
  <c r="O72"/>
  <c r="P71"/>
  <c r="O71"/>
  <c r="P70"/>
  <c r="O70"/>
  <c r="P69"/>
  <c r="O69"/>
  <c r="P68"/>
  <c r="O68"/>
  <c r="P67"/>
  <c r="O67"/>
  <c r="P66"/>
  <c r="O66"/>
  <c r="P65"/>
  <c r="O65"/>
  <c r="P64"/>
  <c r="O64"/>
  <c r="P63"/>
  <c r="O63"/>
  <c r="P62"/>
  <c r="O62"/>
  <c r="P61"/>
  <c r="O61"/>
  <c r="P60"/>
  <c r="O60"/>
  <c r="P59"/>
  <c r="O59"/>
  <c r="P58"/>
  <c r="O58"/>
  <c r="P57"/>
  <c r="O57"/>
  <c r="P56"/>
  <c r="O56"/>
  <c r="P55"/>
  <c r="O55"/>
  <c r="P54"/>
  <c r="O54"/>
  <c r="P53"/>
  <c r="O53"/>
  <c r="P52"/>
  <c r="O52"/>
  <c r="P51"/>
  <c r="O51"/>
  <c r="P50"/>
  <c r="O50"/>
  <c r="P49"/>
  <c r="O49"/>
  <c r="P48"/>
  <c r="O48"/>
  <c r="P47"/>
  <c r="O47"/>
  <c r="P46"/>
  <c r="O46"/>
  <c r="P45"/>
  <c r="O45"/>
  <c r="P44"/>
  <c r="O44"/>
  <c r="P43"/>
  <c r="O43"/>
  <c r="P42"/>
  <c r="O42"/>
  <c r="P41"/>
  <c r="O41"/>
  <c r="P40"/>
  <c r="O40"/>
  <c r="P39"/>
  <c r="O39"/>
  <c r="P38"/>
  <c r="O38"/>
  <c r="P37"/>
  <c r="O37"/>
  <c r="P36"/>
  <c r="O36"/>
  <c r="P35"/>
  <c r="O35"/>
  <c r="P34"/>
  <c r="O34"/>
  <c r="P33"/>
  <c r="O33"/>
  <c r="P32"/>
  <c r="O32"/>
  <c r="P31"/>
  <c r="O31"/>
  <c r="P30"/>
  <c r="O30"/>
  <c r="P29"/>
  <c r="O29"/>
  <c r="P28"/>
  <c r="O28"/>
  <c r="P27"/>
  <c r="O27"/>
  <c r="P26"/>
  <c r="O26"/>
  <c r="P25"/>
  <c r="O25"/>
  <c r="P24"/>
  <c r="O24"/>
  <c r="P23"/>
  <c r="O23"/>
  <c r="P22"/>
  <c r="O22"/>
  <c r="P21"/>
  <c r="O21"/>
  <c r="P20"/>
  <c r="O20"/>
  <c r="P19"/>
  <c r="O19"/>
  <c r="P18"/>
  <c r="O18"/>
  <c r="P17"/>
  <c r="O17"/>
  <c r="P16"/>
  <c r="O16"/>
  <c r="P15"/>
  <c r="O15"/>
  <c r="P14"/>
  <c r="O14"/>
  <c r="P13"/>
  <c r="O13"/>
  <c r="P12"/>
  <c r="O12"/>
  <c r="P11"/>
  <c r="P10"/>
  <c r="O10"/>
  <c r="P9"/>
  <c r="O9"/>
  <c r="P8"/>
  <c r="O8"/>
  <c r="P7"/>
  <c r="O7"/>
  <c r="P6"/>
  <c r="O6"/>
  <c r="P5"/>
  <c r="O5"/>
  <c r="P4"/>
  <c r="O4"/>
  <c r="P3"/>
  <c r="O3"/>
  <c r="Q119" l="1"/>
  <c r="Q120"/>
  <c r="Q121"/>
  <c r="P88"/>
  <c r="R33" i="3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Q52"/>
  <c r="R8"/>
  <c r="R9" s="1"/>
  <c r="R10" s="1"/>
  <c r="R11" s="1"/>
  <c r="R12" s="1"/>
  <c r="R13" s="1"/>
  <c r="R14" s="1"/>
  <c r="R15" s="1"/>
  <c r="R16" s="1"/>
  <c r="R17" s="1"/>
  <c r="R18" s="1"/>
  <c r="R19" s="1"/>
  <c r="R20" s="1"/>
  <c r="R21" s="1"/>
  <c r="R22" s="1"/>
  <c r="R23" s="1"/>
  <c r="R24" s="1"/>
  <c r="R25" s="1"/>
  <c r="Q26"/>
  <c r="Q114" i="2"/>
  <c r="L103"/>
  <c r="K103"/>
  <c r="D104"/>
  <c r="H104"/>
  <c r="G104"/>
  <c r="J103"/>
  <c r="N104"/>
  <c r="F104"/>
  <c r="I103"/>
  <c r="M104"/>
  <c r="E104"/>
  <c r="D103"/>
  <c r="D105" s="1"/>
  <c r="H103"/>
  <c r="H105" s="1"/>
  <c r="L104"/>
  <c r="G103"/>
  <c r="K104"/>
  <c r="N103"/>
  <c r="F103"/>
  <c r="J104"/>
  <c r="M103"/>
  <c r="E103"/>
  <c r="I104"/>
  <c r="O88"/>
  <c r="O97"/>
  <c r="O102" s="1"/>
  <c r="Q122" l="1"/>
  <c r="Q69"/>
  <c r="M105"/>
  <c r="G105"/>
  <c r="K105"/>
  <c r="L105"/>
  <c r="F105"/>
  <c r="E105"/>
  <c r="N105"/>
  <c r="I105"/>
  <c r="Q97"/>
  <c r="O104"/>
  <c r="J105"/>
  <c r="O103"/>
  <c r="Q54"/>
  <c r="Q19"/>
  <c r="Q84"/>
  <c r="Q57"/>
  <c r="Q95"/>
  <c r="Q37"/>
  <c r="Q88"/>
  <c r="Q65"/>
  <c r="Q10"/>
  <c r="Q94"/>
  <c r="Q74"/>
  <c r="Q62"/>
  <c r="Q6"/>
  <c r="Q3"/>
  <c r="R3" s="1"/>
  <c r="Q29"/>
  <c r="Q73"/>
  <c r="Q35"/>
  <c r="Q78"/>
  <c r="Q8"/>
  <c r="Q86"/>
  <c r="Q48"/>
  <c r="Q75"/>
  <c r="Q20"/>
  <c r="Q34"/>
  <c r="Q16"/>
  <c r="Q5"/>
  <c r="Q83"/>
  <c r="Q28"/>
  <c r="Q63"/>
  <c r="Q43"/>
  <c r="Q66"/>
  <c r="Q81"/>
  <c r="Q26"/>
  <c r="Q64"/>
  <c r="Q14"/>
  <c r="Q44"/>
  <c r="Q55"/>
  <c r="Q77"/>
  <c r="Q4"/>
  <c r="Q72"/>
  <c r="Q22"/>
  <c r="Q52"/>
  <c r="Q39"/>
  <c r="Q82"/>
  <c r="Q18"/>
  <c r="Q21"/>
  <c r="Q11"/>
  <c r="Q56"/>
  <c r="Q27"/>
  <c r="Q7"/>
  <c r="Q70"/>
  <c r="Q36"/>
  <c r="Q47"/>
  <c r="Q31"/>
  <c r="Q61"/>
  <c r="Q40"/>
  <c r="Q13"/>
  <c r="Q51"/>
  <c r="Q30"/>
  <c r="Q60"/>
  <c r="Q87"/>
  <c r="Q23"/>
  <c r="Q50"/>
  <c r="Q53"/>
  <c r="Q32"/>
  <c r="Q41"/>
  <c r="Q85"/>
  <c r="Q59"/>
  <c r="Q38"/>
  <c r="Q25"/>
  <c r="Q68"/>
  <c r="Q79"/>
  <c r="Q15"/>
  <c r="Q58"/>
  <c r="Q33"/>
  <c r="Q80"/>
  <c r="Q42"/>
  <c r="Q45"/>
  <c r="Q24"/>
  <c r="Q49"/>
  <c r="Q12"/>
  <c r="Q17"/>
  <c r="Q67"/>
  <c r="Q46"/>
  <c r="Q9"/>
  <c r="Q76"/>
  <c r="Q71"/>
  <c r="Q96"/>
  <c r="Q93"/>
  <c r="O105" l="1"/>
  <c r="R4"/>
  <c r="R5" s="1"/>
  <c r="R6" s="1"/>
  <c r="R7" s="1"/>
  <c r="R8" s="1"/>
  <c r="R9" s="1"/>
  <c r="R10" s="1"/>
  <c r="R11" s="1"/>
  <c r="R12" s="1"/>
  <c r="R13" s="1"/>
  <c r="R14" s="1"/>
  <c r="R15" s="1"/>
  <c r="R16" s="1"/>
  <c r="R17" s="1"/>
  <c r="R18" s="1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R52" s="1"/>
  <c r="R53" s="1"/>
  <c r="R54" s="1"/>
  <c r="R55" s="1"/>
  <c r="R56" s="1"/>
  <c r="R57" s="1"/>
  <c r="R58" s="1"/>
  <c r="R59" s="1"/>
  <c r="R60" s="1"/>
  <c r="R61" s="1"/>
  <c r="R62" s="1"/>
  <c r="R63" s="1"/>
  <c r="R64" s="1"/>
  <c r="R65" s="1"/>
  <c r="R66" s="1"/>
  <c r="R67" s="1"/>
  <c r="R68" s="1"/>
  <c r="R69" s="1"/>
  <c r="R70" s="1"/>
  <c r="R71" s="1"/>
  <c r="R72" s="1"/>
  <c r="R73" s="1"/>
  <c r="R74" s="1"/>
  <c r="R75" s="1"/>
  <c r="R76" s="1"/>
  <c r="R77" s="1"/>
  <c r="R78" s="1"/>
  <c r="R79" s="1"/>
  <c r="R80" s="1"/>
  <c r="R81" s="1"/>
  <c r="R82" s="1"/>
  <c r="R83" s="1"/>
  <c r="R84" s="1"/>
  <c r="R85" s="1"/>
  <c r="R86" s="1"/>
  <c r="R87" s="1"/>
  <c r="N58" i="1" l="1"/>
  <c r="N57"/>
  <c r="M55"/>
  <c r="M10" s="1"/>
  <c r="L55"/>
  <c r="L10" s="1"/>
  <c r="K55"/>
  <c r="K10" s="1"/>
  <c r="J55"/>
  <c r="J10" s="1"/>
  <c r="I55"/>
  <c r="I10" s="1"/>
  <c r="H55"/>
  <c r="H10" s="1"/>
  <c r="G55"/>
  <c r="G10" s="1"/>
  <c r="F55"/>
  <c r="F10" s="1"/>
  <c r="E55"/>
  <c r="E10" s="1"/>
  <c r="D55"/>
  <c r="D10" s="1"/>
  <c r="N54"/>
  <c r="N53"/>
  <c r="M52"/>
  <c r="L52"/>
  <c r="K52"/>
  <c r="J52"/>
  <c r="I52"/>
  <c r="H52"/>
  <c r="G52"/>
  <c r="F52"/>
  <c r="E52"/>
  <c r="D52"/>
  <c r="C52"/>
  <c r="N51"/>
  <c r="N50"/>
  <c r="M49"/>
  <c r="L49"/>
  <c r="K49"/>
  <c r="J49"/>
  <c r="I49"/>
  <c r="H49"/>
  <c r="G49"/>
  <c r="F49"/>
  <c r="E49"/>
  <c r="D49"/>
  <c r="C49"/>
  <c r="N48"/>
  <c r="N47"/>
  <c r="M46"/>
  <c r="L46"/>
  <c r="K46"/>
  <c r="J46"/>
  <c r="I46"/>
  <c r="H46"/>
  <c r="G46"/>
  <c r="F46"/>
  <c r="E46"/>
  <c r="D46"/>
  <c r="C46"/>
  <c r="L7"/>
  <c r="K41"/>
  <c r="K7" s="1"/>
  <c r="J41"/>
  <c r="J7" s="1"/>
  <c r="I41"/>
  <c r="I7" s="1"/>
  <c r="H41"/>
  <c r="H7" s="1"/>
  <c r="G41"/>
  <c r="G7" s="1"/>
  <c r="F41"/>
  <c r="F7" s="1"/>
  <c r="E41"/>
  <c r="D41"/>
  <c r="D7" s="1"/>
  <c r="C41"/>
  <c r="C7" s="1"/>
  <c r="N40"/>
  <c r="N39"/>
  <c r="M38"/>
  <c r="M6" s="1"/>
  <c r="L38"/>
  <c r="L6" s="1"/>
  <c r="K38"/>
  <c r="K6" s="1"/>
  <c r="J38"/>
  <c r="J6" s="1"/>
  <c r="I38"/>
  <c r="I6" s="1"/>
  <c r="H38"/>
  <c r="H6" s="1"/>
  <c r="G38"/>
  <c r="G6" s="1"/>
  <c r="F38"/>
  <c r="F6" s="1"/>
  <c r="E38"/>
  <c r="E6" s="1"/>
  <c r="D38"/>
  <c r="D6" s="1"/>
  <c r="C38"/>
  <c r="C6" s="1"/>
  <c r="N37"/>
  <c r="N36"/>
  <c r="N35"/>
  <c r="N34"/>
  <c r="M33"/>
  <c r="M5" s="1"/>
  <c r="L33"/>
  <c r="K33"/>
  <c r="J33"/>
  <c r="I33"/>
  <c r="I5" s="1"/>
  <c r="H33"/>
  <c r="H5" s="1"/>
  <c r="G33"/>
  <c r="F33"/>
  <c r="F5" s="1"/>
  <c r="E33"/>
  <c r="E5" s="1"/>
  <c r="D33"/>
  <c r="C33"/>
  <c r="G45" l="1"/>
  <c r="G9" s="1"/>
  <c r="G11" s="1"/>
  <c r="L44"/>
  <c r="N6"/>
  <c r="F45"/>
  <c r="F9" s="1"/>
  <c r="F11" s="1"/>
  <c r="C44"/>
  <c r="K44"/>
  <c r="H45"/>
  <c r="H60" s="1"/>
  <c r="H44"/>
  <c r="I44"/>
  <c r="K45"/>
  <c r="K9" s="1"/>
  <c r="K11" s="1"/>
  <c r="I45"/>
  <c r="I60" s="1"/>
  <c r="N49"/>
  <c r="O50" s="1"/>
  <c r="G44"/>
  <c r="J45"/>
  <c r="E44"/>
  <c r="N46"/>
  <c r="O47" s="1"/>
  <c r="G5"/>
  <c r="G8" s="1"/>
  <c r="J44"/>
  <c r="D45"/>
  <c r="L45"/>
  <c r="L60" s="1"/>
  <c r="E45"/>
  <c r="H8"/>
  <c r="M45"/>
  <c r="N52"/>
  <c r="O53" s="1"/>
  <c r="I8"/>
  <c r="D60"/>
  <c r="D44"/>
  <c r="N56"/>
  <c r="O6"/>
  <c r="F8"/>
  <c r="M44"/>
  <c r="F44"/>
  <c r="G60"/>
  <c r="J5"/>
  <c r="J8" s="1"/>
  <c r="N33"/>
  <c r="O36" s="1"/>
  <c r="C45"/>
  <c r="C55"/>
  <c r="E7"/>
  <c r="E8" s="1"/>
  <c r="C5"/>
  <c r="K5"/>
  <c r="K8" s="1"/>
  <c r="N38"/>
  <c r="O39" s="1"/>
  <c r="M7"/>
  <c r="M8" s="1"/>
  <c r="D5"/>
  <c r="D8" s="1"/>
  <c r="L5"/>
  <c r="L8" s="1"/>
  <c r="K12" l="1"/>
  <c r="F59"/>
  <c r="G59"/>
  <c r="F60"/>
  <c r="G12"/>
  <c r="F12"/>
  <c r="O48"/>
  <c r="K60"/>
  <c r="M59"/>
  <c r="M9"/>
  <c r="M11" s="1"/>
  <c r="M12" s="1"/>
  <c r="H59"/>
  <c r="H9"/>
  <c r="H11" s="1"/>
  <c r="H12" s="1"/>
  <c r="K59"/>
  <c r="J59"/>
  <c r="J9"/>
  <c r="J11" s="1"/>
  <c r="J12" s="1"/>
  <c r="O51"/>
  <c r="E59"/>
  <c r="E9"/>
  <c r="E11" s="1"/>
  <c r="E12" s="1"/>
  <c r="N55"/>
  <c r="O56" s="1"/>
  <c r="C10"/>
  <c r="L59"/>
  <c r="L9"/>
  <c r="L11" s="1"/>
  <c r="L12" s="1"/>
  <c r="C60"/>
  <c r="C9"/>
  <c r="O54"/>
  <c r="D59"/>
  <c r="D9"/>
  <c r="D11" s="1"/>
  <c r="D12" s="1"/>
  <c r="I59"/>
  <c r="I9"/>
  <c r="I11" s="1"/>
  <c r="I12" s="1"/>
  <c r="N44"/>
  <c r="O33" s="1"/>
  <c r="E60"/>
  <c r="J60"/>
  <c r="N7"/>
  <c r="M60"/>
  <c r="O7"/>
  <c r="O40"/>
  <c r="N45"/>
  <c r="C59"/>
  <c r="N5"/>
  <c r="O5"/>
  <c r="C8"/>
  <c r="O42"/>
  <c r="O35"/>
  <c r="O34"/>
  <c r="O37"/>
  <c r="O57" l="1"/>
  <c r="O58"/>
  <c r="N60"/>
  <c r="O60" s="1"/>
  <c r="N10"/>
  <c r="O10"/>
  <c r="O9"/>
  <c r="N9"/>
  <c r="C11"/>
  <c r="N11" s="1"/>
  <c r="N8"/>
  <c r="P7" s="1"/>
  <c r="O8"/>
  <c r="O38"/>
  <c r="O41"/>
  <c r="N59"/>
  <c r="O45" s="1"/>
  <c r="O52"/>
  <c r="O46"/>
  <c r="O49"/>
  <c r="P5" l="1"/>
  <c r="N12"/>
  <c r="P12" s="1"/>
  <c r="P6"/>
  <c r="O11"/>
  <c r="P9" s="1"/>
  <c r="C12"/>
  <c r="O59"/>
  <c r="O55"/>
  <c r="O12" l="1"/>
  <c r="P8"/>
  <c r="P10"/>
  <c r="P11"/>
</calcChain>
</file>

<file path=xl/sharedStrings.xml><?xml version="1.0" encoding="utf-8"?>
<sst xmlns="http://schemas.openxmlformats.org/spreadsheetml/2006/main" count="548" uniqueCount="267">
  <si>
    <t>Meios de Transporte/Ano</t>
  </si>
  <si>
    <t>Total</t>
  </si>
  <si>
    <t>Média</t>
  </si>
  <si>
    <t>Share</t>
  </si>
  <si>
    <t>Rodoviário Intermunicipal</t>
  </si>
  <si>
    <t>Rodoviário Interestadual</t>
  </si>
  <si>
    <t>Rodoviário Internacional</t>
  </si>
  <si>
    <t>Rodoviário</t>
  </si>
  <si>
    <t>Aéreo</t>
  </si>
  <si>
    <t>Campo Grande - Interior</t>
  </si>
  <si>
    <t>Interior - Campo Grande</t>
  </si>
  <si>
    <t>Interior - Interior</t>
  </si>
  <si>
    <t>Fretamento</t>
  </si>
  <si>
    <t>Passageiros de Ida¹</t>
  </si>
  <si>
    <t>Passageiros de volta²</t>
  </si>
  <si>
    <t>RODOVIÁRIO</t>
  </si>
  <si>
    <t>Aeroportos Infraero</t>
  </si>
  <si>
    <t>Campo Grande</t>
  </si>
  <si>
    <t xml:space="preserve"> - Doméstico</t>
  </si>
  <si>
    <t xml:space="preserve"> - Internacional</t>
  </si>
  <si>
    <t>Corumbá</t>
  </si>
  <si>
    <t>Ponta Porã</t>
  </si>
  <si>
    <t>Aeroportos Municipais</t>
  </si>
  <si>
    <t>Bonito</t>
  </si>
  <si>
    <t>Dourados</t>
  </si>
  <si>
    <t>Três Lagoas</t>
  </si>
  <si>
    <t>-</t>
  </si>
  <si>
    <t>AÉREO</t>
  </si>
  <si>
    <t>TOTAL</t>
  </si>
  <si>
    <t xml:space="preserve">Nota: </t>
  </si>
  <si>
    <t>(1) Segundo a ANTT, Passageiros de Ida referem-se aos passageiros embarcados no ponto de origem da linha do ônibus.</t>
  </si>
  <si>
    <r>
      <t>(2)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Segundo a ANTT,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Passageiros de Volta referem-se aos passageiros embarcados no ponto de destino da linha de ônibus.</t>
    </r>
  </si>
  <si>
    <t>FLUXO DE PASSAGEIROS EM MS POR MEIOS DE TRANSPORTE UTILIZADOS - 2007-2017 (SINTÉTICO)</t>
  </si>
  <si>
    <t>FLUXO DE PASSAGEIROS EM MS POR MEIOS DE TRANSPORTE UTILIZADOS - 2007-2017 (ANALÍTICO)</t>
  </si>
  <si>
    <t>Fontes:</t>
  </si>
  <si>
    <t xml:space="preserve">Agência Estadual de Regulação de Serviços Públicos de MS - AGEPAN.
Agência Nacional de Transporte Terrestre - ANTT / Anuário Estatístico - Ministério do Turismo.
Empresa Brasileira de Infraestrutura Aeroportuária - INFRAERO / Anuário Estatístico - Ministério do Turismo.
Administração do Aeroporto Regional de Bonito/MS - Concessionária DIX - Empreendimentos Limitada.
Administração do Aeroporto Municipal de Dourados - Prefeitura Municipal de Dourados/MS.
Aeroporto Municipal de Três Lagoas.
SEINFRA - Superintendência Viária do município de Bonito/MS. 
Blog No Ar - http://noardedourados.blogspot.com.br/ - acesso em 18/04/2018.
</t>
  </si>
  <si>
    <t>N.º</t>
  </si>
  <si>
    <t>País de Residência Permanente</t>
  </si>
  <si>
    <t>MÉDIA</t>
  </si>
  <si>
    <t>SHARE %</t>
  </si>
  <si>
    <t>AGREGADO</t>
  </si>
  <si>
    <t>Bolívia</t>
  </si>
  <si>
    <t>Paraguai</t>
  </si>
  <si>
    <t>Peru</t>
  </si>
  <si>
    <t>Argentina</t>
  </si>
  <si>
    <t>Reino Unido</t>
  </si>
  <si>
    <t>Chile</t>
  </si>
  <si>
    <t>Alemanha</t>
  </si>
  <si>
    <t>Colômbia</t>
  </si>
  <si>
    <t>França</t>
  </si>
  <si>
    <t>Austrália</t>
  </si>
  <si>
    <t>México</t>
  </si>
  <si>
    <t>Espanha</t>
  </si>
  <si>
    <t>Equador</t>
  </si>
  <si>
    <t>Estados Unidos</t>
  </si>
  <si>
    <t>Holanda</t>
  </si>
  <si>
    <t>Bélgica</t>
  </si>
  <si>
    <t>Canadá</t>
  </si>
  <si>
    <t>Suíça</t>
  </si>
  <si>
    <t>Outros países</t>
  </si>
  <si>
    <t>Japão</t>
  </si>
  <si>
    <t>Israel</t>
  </si>
  <si>
    <t>Itália</t>
  </si>
  <si>
    <t>Irlanda</t>
  </si>
  <si>
    <t>Nova Zelândia</t>
  </si>
  <si>
    <t>Uruguai</t>
  </si>
  <si>
    <t>Suécia</t>
  </si>
  <si>
    <t>República da Coreia</t>
  </si>
  <si>
    <t>Dinamarca</t>
  </si>
  <si>
    <t>Venezuela</t>
  </si>
  <si>
    <t>Portugal</t>
  </si>
  <si>
    <t>Áustria</t>
  </si>
  <si>
    <t>Noruega</t>
  </si>
  <si>
    <t>China</t>
  </si>
  <si>
    <t>Polônia</t>
  </si>
  <si>
    <t>Índia</t>
  </si>
  <si>
    <t>África do Sul</t>
  </si>
  <si>
    <t>Rússia</t>
  </si>
  <si>
    <t>Países não especificados</t>
  </si>
  <si>
    <t>Cuba</t>
  </si>
  <si>
    <t>Finlândia</t>
  </si>
  <si>
    <t>República Tcheca</t>
  </si>
  <si>
    <t>Grécia</t>
  </si>
  <si>
    <t>Costa Rica</t>
  </si>
  <si>
    <t>Guiana Francesa</t>
  </si>
  <si>
    <t>Hungria</t>
  </si>
  <si>
    <t>Nigéria</t>
  </si>
  <si>
    <t>Turquia</t>
  </si>
  <si>
    <t>Ucrânia</t>
  </si>
  <si>
    <t>Filipinas</t>
  </si>
  <si>
    <t>Guatemala</t>
  </si>
  <si>
    <t>Taiwan</t>
  </si>
  <si>
    <t>Lituânia</t>
  </si>
  <si>
    <t>Cabo Verde</t>
  </si>
  <si>
    <t>Eslovênia</t>
  </si>
  <si>
    <t>Panamá</t>
  </si>
  <si>
    <t>Bulgária</t>
  </si>
  <si>
    <t>Croácia</t>
  </si>
  <si>
    <t>Estônia</t>
  </si>
  <si>
    <t>Marrocos</t>
  </si>
  <si>
    <t>Guiana</t>
  </si>
  <si>
    <t>Romênia</t>
  </si>
  <si>
    <t>Letônia</t>
  </si>
  <si>
    <t>Bangladesh</t>
  </si>
  <si>
    <t>Eslováquia</t>
  </si>
  <si>
    <t>El Salvador</t>
  </si>
  <si>
    <t>Líbano</t>
  </si>
  <si>
    <t>Cingapura</t>
  </si>
  <si>
    <t>Irã</t>
  </si>
  <si>
    <t>Sérvia</t>
  </si>
  <si>
    <t>Honduras</t>
  </si>
  <si>
    <t>Luxemburgo</t>
  </si>
  <si>
    <t>Malásia</t>
  </si>
  <si>
    <t>Arábia Saudita</t>
  </si>
  <si>
    <t>Haiti</t>
  </si>
  <si>
    <t>Tailândia</t>
  </si>
  <si>
    <t>China, Hong Kong</t>
  </si>
  <si>
    <t>Nicarágua</t>
  </si>
  <si>
    <t>República Dominicana</t>
  </si>
  <si>
    <t>Angola</t>
  </si>
  <si>
    <t>Paquistão</t>
  </si>
  <si>
    <t>Egito</t>
  </si>
  <si>
    <t>Moçambique</t>
  </si>
  <si>
    <t>Quênia</t>
  </si>
  <si>
    <t>Suriname</t>
  </si>
  <si>
    <t>Trinidad e Tobago</t>
  </si>
  <si>
    <t>Aérea</t>
  </si>
  <si>
    <t>Fluvial</t>
  </si>
  <si>
    <t>Marítima</t>
  </si>
  <si>
    <t>Terrestre</t>
  </si>
  <si>
    <t>CHEGADAS DE TURISTAS DE PAÍSES DE RESIDÊNCIA PERMANENTE EM MS POR TODAS AS VIAS DE ACESSOS - 2007-2017</t>
  </si>
  <si>
    <t>CHEGADAS DE TURISTAS DE PAÍSES DE RESIDÊNCIA PERMANENTE EM MS POR TIPOS DE VIA DE ACESSO - 2007-2017</t>
  </si>
  <si>
    <t>Vias de Acesso/Ano</t>
  </si>
  <si>
    <t>CHEGADAS DE TURISTAS DE PAÍSES DE RESIDÊNCIA PERMANENTE NO BRASIL POR TIPOS DE VIA DE ACESSO - 2007-2017</t>
  </si>
  <si>
    <t>Fonte: Ministério do Turismo - MTur (Export made using Saiku OLAP client).</t>
  </si>
  <si>
    <t>País de Residência Permanente/Ano</t>
  </si>
  <si>
    <t>PERCENTUAL DE CHEGADAS DE TURISTAS DOS 3 MAIORES PAÍSES DE RESIDÊNCIA PERMANENTE EMISSORES PARA MS POR TODAS AS VIAS DE ACESSOS - 2007-2017</t>
  </si>
  <si>
    <t>SHARE</t>
  </si>
  <si>
    <t>20 MAIORES QUANTIDADES DE CHEGADAS DE TURISTAS DE PAÍSES DE RESIDÊNCIA PERMANENTE EM MS POR VIAS DE ACESSO TERRESTRE - 2007-2017</t>
  </si>
  <si>
    <t>20 MAIORES QUANTIDADES DE CHEGADAS DE TURISTAS DE PAÍSES DE RESIDÊNCIA PERMANENTE NO BRASIL POR VIA DE ACESSO TERRESTRE - 2007-2017</t>
  </si>
  <si>
    <t>Tipo de via de Acesso/Ano</t>
  </si>
  <si>
    <t>Característica da viagem (%)</t>
  </si>
  <si>
    <t>Motivo da viagem</t>
  </si>
  <si>
    <t>Lazer</t>
  </si>
  <si>
    <t>Negócios, eventos e convenções</t>
  </si>
  <si>
    <t>Outros motivos</t>
  </si>
  <si>
    <t>Motivo da viagem a lazer</t>
  </si>
  <si>
    <t xml:space="preserve">Natureza, ecoturismo ou aventura </t>
  </si>
  <si>
    <t>Outros</t>
  </si>
  <si>
    <t>Lazer relacionado a copa do mundo</t>
  </si>
  <si>
    <t>Tipo de alojamento utilizado</t>
  </si>
  <si>
    <t>Hotel, Flat ou pousada</t>
  </si>
  <si>
    <t>Casa de parentes e amigos</t>
  </si>
  <si>
    <t>Camping ou Albergues</t>
  </si>
  <si>
    <t>Composição de grupos turisticos</t>
  </si>
  <si>
    <t>Sozinho</t>
  </si>
  <si>
    <t>Família</t>
  </si>
  <si>
    <t>Casal sem filhos</t>
  </si>
  <si>
    <t>Amigos</t>
  </si>
  <si>
    <t xml:space="preserve">Outros </t>
  </si>
  <si>
    <t>Destinos mais visitados (%)</t>
  </si>
  <si>
    <t>Organização da viagem (%)</t>
  </si>
  <si>
    <t>Fonte de Informação</t>
  </si>
  <si>
    <t>Internet</t>
  </si>
  <si>
    <t>Amigos e parentes</t>
  </si>
  <si>
    <t>Viagem Corporativa</t>
  </si>
  <si>
    <t>Guia turistico impressos</t>
  </si>
  <si>
    <t>Agencia de viagem</t>
  </si>
  <si>
    <t>Feiras, eventos, congressos</t>
  </si>
  <si>
    <t>Outros (...)</t>
  </si>
  <si>
    <t>Utilização de agencia de viagem</t>
  </si>
  <si>
    <t>Pacote</t>
  </si>
  <si>
    <t>Serviços avulsos</t>
  </si>
  <si>
    <t>Não utilizou</t>
  </si>
  <si>
    <t>Perfil Sócio Econômico (%)</t>
  </si>
  <si>
    <t>Gênero</t>
  </si>
  <si>
    <t>Masculino</t>
  </si>
  <si>
    <t>Feminino</t>
  </si>
  <si>
    <t>Grupo de idade</t>
  </si>
  <si>
    <t>18 a 24 anos</t>
  </si>
  <si>
    <t>25 a 31 anos</t>
  </si>
  <si>
    <t>32 a 40 anos</t>
  </si>
  <si>
    <t>41 a 50 anos</t>
  </si>
  <si>
    <t>51 a 59 anos</t>
  </si>
  <si>
    <t>60 anos ou mais</t>
  </si>
  <si>
    <t xml:space="preserve">Grau de instrução </t>
  </si>
  <si>
    <t xml:space="preserve">Fundamental </t>
  </si>
  <si>
    <t>Médio</t>
  </si>
  <si>
    <t>Superior</t>
  </si>
  <si>
    <t>Pós graduação</t>
  </si>
  <si>
    <t>Renda média mensal - (U$$)</t>
  </si>
  <si>
    <t>Familiar</t>
  </si>
  <si>
    <t xml:space="preserve">Individual </t>
  </si>
  <si>
    <t>PERFIL DA DEMANDA TURÍSTICA INTERNACIONAL EM MATO GROSSO DO SUL - 2007-2017</t>
  </si>
  <si>
    <t xml:space="preserve">1 - Agência de turismo </t>
  </si>
  <si>
    <t xml:space="preserve">2 - Meios de Hospedagem </t>
  </si>
  <si>
    <t>2.1 - Unidades Habitacionais</t>
  </si>
  <si>
    <t>2.2 - Leitos</t>
  </si>
  <si>
    <t>3 - Acampamentos</t>
  </si>
  <si>
    <t>4 - Restaurantes, bares e similares</t>
  </si>
  <si>
    <t xml:space="preserve">5 - Parques temáticos </t>
  </si>
  <si>
    <t xml:space="preserve">6 - Transportadoras turisticas </t>
  </si>
  <si>
    <t>7- Locadora de veículos</t>
  </si>
  <si>
    <t>8 - Organizadores de eventos</t>
  </si>
  <si>
    <t xml:space="preserve">9 - Prestadoras de serviços de infraestrutura e eventos </t>
  </si>
  <si>
    <t>10 - Guias de turismo</t>
  </si>
  <si>
    <t>D.N.D</t>
  </si>
  <si>
    <t>CADASTUR EM MATO GROSSO DO SUL - 2007-2017</t>
  </si>
  <si>
    <t>Tipo de Atividade/Ano</t>
  </si>
  <si>
    <t>Produto Interno Bruto por Setor em MS – 2010-2015 ( Em R$ Milhões )</t>
  </si>
  <si>
    <t>SETORES DE ATIVIDADES/ANO</t>
  </si>
  <si>
    <t>AGROPECUÁRIA</t>
  </si>
  <si>
    <t>Agricultura</t>
  </si>
  <si>
    <t>Pecuária e Serviços Relacionados</t>
  </si>
  <si>
    <t>Produção Florestal, Pesca e Aquicultura</t>
  </si>
  <si>
    <t>INDÚSTRIA</t>
  </si>
  <si>
    <t>Extrativa Mineral</t>
  </si>
  <si>
    <t>Transformação</t>
  </si>
  <si>
    <t>Construção Civil</t>
  </si>
  <si>
    <t>Serviços Industriais de Utilidade Pública - SIUP</t>
  </si>
  <si>
    <t>SERVIÇOS</t>
  </si>
  <si>
    <t>Comércio, Manutenção e Reparação de Veículos Automotores e Motocicletas</t>
  </si>
  <si>
    <t>Alojamento e Alimentação</t>
  </si>
  <si>
    <t>Transportes, Armazenagem e Correios</t>
  </si>
  <si>
    <t>Serviços de Informação e comunicação</t>
  </si>
  <si>
    <t>Instituições Financeiras e Seguros</t>
  </si>
  <si>
    <t>Atividades Imobiliárias e Aluguel</t>
  </si>
  <si>
    <t>Atividades Profissionais, Científicas, Técnicas Administrativas e Serviços Complementares</t>
  </si>
  <si>
    <t>Administração Pública - APU</t>
  </si>
  <si>
    <t>Educação e Saúde Mercantil</t>
  </si>
  <si>
    <t>Artes, cultura, esporte e recreação e outras atividades de serviços</t>
  </si>
  <si>
    <t>Serviços Domésticos</t>
  </si>
  <si>
    <t>PIB (Preços Básicos)</t>
  </si>
  <si>
    <t>Fonte: SEMAGRO.</t>
  </si>
  <si>
    <t>Variação do Produto Interno Bruto por Setor em MS – 2010-2015</t>
  </si>
  <si>
    <t>Composição do Valor Adicionado do Produto Interno Bruto por Setor em MS – 2010-2015 ( % )</t>
  </si>
  <si>
    <t>Valor bruto da produção, a preços correntes, do total da economia do estado e das Atividades Características do Turismo (ACT), segundo as atividades - MS - 2013-2015 - Em milhões R$</t>
  </si>
  <si>
    <t>Atividades/Anos</t>
  </si>
  <si>
    <t>Share %</t>
  </si>
  <si>
    <t>Total da Economia do Estado a preços de mercado</t>
  </si>
  <si>
    <t>Atividades Características do Turismo</t>
  </si>
  <si>
    <t>Serviços de alojamento</t>
  </si>
  <si>
    <t>Serviços de alimentação</t>
  </si>
  <si>
    <t>Transporte ferroviário de passageiros</t>
  </si>
  <si>
    <t>Transporte rodoviário de passageiros</t>
  </si>
  <si>
    <t>Transporte aquaviário de passageiros</t>
  </si>
  <si>
    <t>Transporte aéreo de passageiros</t>
  </si>
  <si>
    <t>Aluguel de equipamentos de transporte</t>
  </si>
  <si>
    <t>Atividades de agências e organizadoras de viagens</t>
  </si>
  <si>
    <t>Atividades culturais, desportivas e recreativas</t>
  </si>
  <si>
    <t>Valor agregado, a preços correntes, do total da economia do estado e das Atividades Características do Turismo (ACT), segundo as atividades - MS - 2013-2015 - Em milhões R$</t>
  </si>
  <si>
    <t>Valores  Estimados Achureados:</t>
  </si>
  <si>
    <t xml:space="preserve">Fonte: Departamento de Polícia Federal e Ministério do Turismo. </t>
  </si>
  <si>
    <t>Terrestre MS</t>
  </si>
  <si>
    <t>Terrestre Brasil</t>
  </si>
  <si>
    <t>CHEGADAS DE TURISTAS DE PAÍSES DE RESIDÊNCIA PERMANENTE NO BRASIL E EM MS POR TIPOS DE VIA DE ACESSO - 2007-2017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</si>
  <si>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Gestão Qualificação Serviços Turísticos/FUNDTUR: Ano 2007; Anuário Estatístico de Turismo/Mtur: Posição: 31 de dezembro de cada ano; para 2014 posição em 30 de novembro; para 2015 posição em 30 de novembro. </t>
    </r>
    <r>
      <rPr>
        <b/>
        <sz val="10"/>
        <color theme="1"/>
        <rFont val="Calibri"/>
        <family val="2"/>
        <scheme val="minor"/>
      </rPr>
      <t>Notas:</t>
    </r>
    <r>
      <rPr>
        <sz val="10"/>
        <color theme="1"/>
        <rFont val="Calibri"/>
        <family val="2"/>
        <scheme val="minor"/>
      </rPr>
      <t xml:space="preserve">  1. Número de estabelecimentos regularmente cadastrados no Sistema de Cadastro dos Empreendimentos, Equipamentos e Profissionais da Área de Turismo (CADASTUR), Dados de 2009/2010/2012 foram revisados. D.N.D.: Dados Não Disponíveis.
 2. A Lei 11.771/08 institui o cadastro obrigatório dos prestadores de serviços turísticos junto ao Ministério do Turismo: 1- Sociedade  Empresária, 2-Sociedade Simples, 3-Empresário Individual, 4- Serviços Social Autônomo, 5- Cooperativa, 6- Microempreendedor Individual (MEI) e 7- Empresa Individual de Responsabilidade Limitada (EIRELI).</t>
    </r>
  </si>
  <si>
    <t>Demais Vias de Acesso MS</t>
  </si>
  <si>
    <t>DESCRIÇÃO/ANO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</si>
  <si>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Estudos da Demanda Turística Internacional - Ministério do Turismo/Mtur e Fundação Instituto de Pesquisas Econômicas/FIPE.</t>
    </r>
  </si>
  <si>
    <t>ANÁLISE DO PERFIL DA DEMANDA TURÍSTICA INTERNACIONAL EM 2017:</t>
  </si>
  <si>
    <t xml:space="preserve">Os turistas que visitaram Mato Grosso do Sul em 2017 são em sua maioria homens (57,2%). Esses turistas têm entre 32 e 40 anos (27,5%), com ensino superior (49,1%), têm renda média mensal familiar de R$ 3.079,22 e renda média mensal individual de R$ 1.824,27. Viajam a lazer (42,7%) ou por outros motivos (50,0%), mas têm a natureza, o ecoturismo ou a aventura como motivos principais para uma viagem de lazer (66,5%). Para lazer, preferem Campo Grande (43,7%) e Bonito (40,5%). Para negócios, eventos e convenções preferem a Capital (66,9%). Por qualquer outro motivo preferem também Campo Grande (61,8%). Viajam em família (33,5%) e também sozinhos (31,9%). Ficam hospedados em casas de parentes e amigos (43,4%) ou em hotel, flat ou pousada (40,3%). Organizam a viagem por conta própria (sem auxílio de Agências de Viagens) a partir da informações de amigos e parentes (50,2%). </t>
  </si>
  <si>
    <t xml:space="preserve">Empresa Brasileira de Infraestrutura Aeroportuária - INFRAERO / Anuário Estatístico - Ministério do Turismo.
Administração do Aeroporto Regional de Bonito/MS - Concessionária DIX - Empreendimentos Limitada.
Administração do Aeroporto Municipal de Dourados - Prefeitura Municipal de Dourados/MS.
Aeroporto Municipal de Três Lagoas.
SEINFRA - Superintendência Viária do município de Bonito/MS. 
Blog No Ar - http://noardedourados.blogspot.com.br/ - acesso em 18/04/2018.
</t>
  </si>
  <si>
    <t>Aeroportos/Ano</t>
  </si>
  <si>
    <t xml:space="preserve"> - Doméstico Total</t>
  </si>
  <si>
    <t xml:space="preserve"> - Internacional Total</t>
  </si>
  <si>
    <t>FLUXO AÉREO DE PASSAGEIROS EM MS - 2015-2017</t>
  </si>
</sst>
</file>

<file path=xl/styles.xml><?xml version="1.0" encoding="utf-8"?>
<styleSheet xmlns="http://schemas.openxmlformats.org/spreadsheetml/2006/main">
  <numFmts count="1">
    <numFmt numFmtId="164" formatCode="0.0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9" fillId="0" borderId="0"/>
    <xf numFmtId="9" fontId="9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</cellStyleXfs>
  <cellXfs count="287">
    <xf numFmtId="0" fontId="0" fillId="0" borderId="0" xfId="0"/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ont="1" applyFill="1" applyBorder="1"/>
    <xf numFmtId="3" fontId="0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9" fontId="0" fillId="2" borderId="0" xfId="1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3" fontId="4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9" fontId="0" fillId="2" borderId="1" xfId="1" applyNumberFormat="1" applyFont="1" applyFill="1" applyBorder="1" applyAlignment="1">
      <alignment horizontal="center" vertical="center"/>
    </xf>
    <xf numFmtId="0" fontId="2" fillId="3" borderId="2" xfId="0" applyFont="1" applyFill="1" applyBorder="1"/>
    <xf numFmtId="3" fontId="5" fillId="3" borderId="2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9" fontId="2" fillId="3" borderId="2" xfId="1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/>
    </xf>
    <xf numFmtId="3" fontId="2" fillId="4" borderId="2" xfId="0" applyNumberFormat="1" applyFont="1" applyFill="1" applyBorder="1" applyAlignment="1">
      <alignment horizontal="left"/>
    </xf>
    <xf numFmtId="3" fontId="2" fillId="4" borderId="2" xfId="0" applyNumberFormat="1" applyFont="1" applyFill="1" applyBorder="1" applyAlignment="1">
      <alignment horizontal="center" vertical="center"/>
    </xf>
    <xf numFmtId="9" fontId="2" fillId="4" borderId="2" xfId="1" applyNumberFormat="1" applyFon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3" fillId="2" borderId="0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3" fontId="2" fillId="2" borderId="2" xfId="0" applyNumberFormat="1" applyFont="1" applyFill="1" applyBorder="1" applyAlignment="1">
      <alignment horizontal="center" vertical="center"/>
    </xf>
    <xf numFmtId="10" fontId="2" fillId="2" borderId="2" xfId="1" applyNumberFormat="1" applyFont="1" applyFill="1" applyBorder="1" applyAlignment="1">
      <alignment horizontal="center" vertical="center"/>
    </xf>
    <xf numFmtId="0" fontId="6" fillId="2" borderId="0" xfId="0" applyFont="1" applyFill="1" applyBorder="1"/>
    <xf numFmtId="3" fontId="0" fillId="2" borderId="0" xfId="0" applyNumberFormat="1" applyFont="1" applyFill="1" applyBorder="1" applyAlignment="1">
      <alignment horizontal="center" vertical="center" wrapText="1"/>
    </xf>
    <xf numFmtId="10" fontId="0" fillId="2" borderId="0" xfId="1" applyNumberFormat="1" applyFont="1" applyFill="1" applyBorder="1" applyAlignment="1">
      <alignment horizontal="center" vertical="center"/>
    </xf>
    <xf numFmtId="3" fontId="0" fillId="2" borderId="0" xfId="0" applyNumberFormat="1" applyFill="1" applyBorder="1"/>
    <xf numFmtId="0" fontId="6" fillId="2" borderId="1" xfId="0" applyFont="1" applyFill="1" applyBorder="1"/>
    <xf numFmtId="3" fontId="0" fillId="2" borderId="1" xfId="0" applyNumberFormat="1" applyFon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/>
    </xf>
    <xf numFmtId="10" fontId="2" fillId="2" borderId="0" xfId="1" applyNumberFormat="1" applyFont="1" applyFill="1" applyBorder="1" applyAlignment="1">
      <alignment horizontal="center" vertical="center"/>
    </xf>
    <xf numFmtId="10" fontId="1" fillId="2" borderId="0" xfId="1" applyNumberFormat="1" applyFont="1" applyFill="1" applyBorder="1" applyAlignment="1">
      <alignment horizontal="center" vertical="center"/>
    </xf>
    <xf numFmtId="0" fontId="0" fillId="2" borderId="1" xfId="0" applyFill="1" applyBorder="1"/>
    <xf numFmtId="10" fontId="1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 applyBorder="1" applyAlignment="1">
      <alignment horizontal="center"/>
    </xf>
    <xf numFmtId="3" fontId="0" fillId="2" borderId="0" xfId="0" applyNumberFormat="1" applyFont="1" applyFill="1" applyBorder="1"/>
    <xf numFmtId="3" fontId="0" fillId="2" borderId="1" xfId="0" applyNumberFormat="1" applyFont="1" applyFill="1" applyBorder="1" applyAlignment="1">
      <alignment horizontal="center"/>
    </xf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center" vertical="center"/>
    </xf>
    <xf numFmtId="10" fontId="2" fillId="3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/>
    <xf numFmtId="3" fontId="8" fillId="2" borderId="1" xfId="0" applyNumberFormat="1" applyFont="1" applyFill="1" applyBorder="1" applyAlignment="1">
      <alignment horizontal="center" vertical="center"/>
    </xf>
    <xf numFmtId="10" fontId="8" fillId="2" borderId="1" xfId="1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10" fontId="6" fillId="2" borderId="0" xfId="1" applyNumberFormat="1" applyFont="1" applyFill="1" applyBorder="1" applyAlignment="1">
      <alignment horizontal="center" vertical="center"/>
    </xf>
    <xf numFmtId="0" fontId="8" fillId="2" borderId="2" xfId="0" applyFont="1" applyFill="1" applyBorder="1"/>
    <xf numFmtId="3" fontId="8" fillId="2" borderId="2" xfId="0" applyNumberFormat="1" applyFont="1" applyFill="1" applyBorder="1" applyAlignment="1">
      <alignment horizontal="center" vertical="center"/>
    </xf>
    <xf numFmtId="10" fontId="2" fillId="3" borderId="2" xfId="1" applyNumberFormat="1" applyFont="1" applyFill="1" applyBorder="1" applyAlignment="1">
      <alignment horizontal="center" vertical="center"/>
    </xf>
    <xf numFmtId="0" fontId="2" fillId="4" borderId="2" xfId="0" applyFont="1" applyFill="1" applyBorder="1"/>
    <xf numFmtId="3" fontId="5" fillId="4" borderId="2" xfId="0" applyNumberFormat="1" applyFont="1" applyFill="1" applyBorder="1" applyAlignment="1">
      <alignment horizontal="center" vertical="center"/>
    </xf>
    <xf numFmtId="10" fontId="2" fillId="4" borderId="2" xfId="1" applyNumberFormat="1" applyFon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left"/>
    </xf>
    <xf numFmtId="0" fontId="11" fillId="2" borderId="0" xfId="3" applyFont="1" applyFill="1" applyBorder="1"/>
    <xf numFmtId="3" fontId="11" fillId="2" borderId="4" xfId="3" applyNumberFormat="1" applyFont="1" applyFill="1" applyBorder="1" applyAlignment="1">
      <alignment horizontal="center" vertical="center"/>
    </xf>
    <xf numFmtId="0" fontId="11" fillId="2" borderId="0" xfId="3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horizontal="center" vertical="center"/>
    </xf>
    <xf numFmtId="0" fontId="11" fillId="2" borderId="0" xfId="3" applyFont="1" applyFill="1" applyBorder="1" applyAlignment="1">
      <alignment vertical="center"/>
    </xf>
    <xf numFmtId="3" fontId="10" fillId="2" borderId="0" xfId="3" applyNumberFormat="1" applyFont="1" applyFill="1" applyBorder="1" applyAlignment="1">
      <alignment horizontal="center" vertical="center"/>
    </xf>
    <xf numFmtId="10" fontId="11" fillId="2" borderId="0" xfId="4" applyNumberFormat="1" applyFont="1" applyFill="1" applyBorder="1" applyAlignment="1">
      <alignment horizontal="center" vertical="center"/>
    </xf>
    <xf numFmtId="9" fontId="11" fillId="2" borderId="0" xfId="3" applyNumberFormat="1" applyFont="1" applyFill="1" applyBorder="1" applyAlignment="1">
      <alignment horizontal="center" vertical="center"/>
    </xf>
    <xf numFmtId="0" fontId="11" fillId="2" borderId="0" xfId="3" applyNumberFormat="1" applyFont="1" applyFill="1" applyBorder="1"/>
    <xf numFmtId="3" fontId="11" fillId="2" borderId="0" xfId="3" applyNumberFormat="1" applyFont="1" applyFill="1" applyBorder="1" applyAlignment="1">
      <alignment horizontal="center" vertical="center"/>
    </xf>
    <xf numFmtId="49" fontId="11" fillId="2" borderId="0" xfId="3" applyNumberFormat="1" applyFont="1" applyFill="1" applyBorder="1"/>
    <xf numFmtId="49" fontId="11" fillId="2" borderId="0" xfId="3" applyNumberFormat="1" applyFont="1" applyFill="1" applyBorder="1" applyAlignment="1">
      <alignment horizontal="center" vertical="center"/>
    </xf>
    <xf numFmtId="49" fontId="10" fillId="2" borderId="0" xfId="3" applyNumberFormat="1" applyFont="1" applyFill="1" applyBorder="1" applyAlignment="1">
      <alignment horizontal="center" vertical="center"/>
    </xf>
    <xf numFmtId="0" fontId="10" fillId="2" borderId="0" xfId="3" applyFont="1" applyFill="1" applyBorder="1" applyAlignment="1"/>
    <xf numFmtId="0" fontId="11" fillId="2" borderId="3" xfId="3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center"/>
    </xf>
    <xf numFmtId="0" fontId="12" fillId="2" borderId="4" xfId="3" applyNumberFormat="1" applyFont="1" applyFill="1" applyBorder="1" applyAlignment="1">
      <alignment horizontal="center" vertical="center"/>
    </xf>
    <xf numFmtId="0" fontId="10" fillId="2" borderId="5" xfId="3" applyFont="1" applyFill="1" applyBorder="1" applyAlignment="1">
      <alignment horizontal="center" vertical="center"/>
    </xf>
    <xf numFmtId="0" fontId="13" fillId="2" borderId="4" xfId="3" applyFont="1" applyFill="1" applyBorder="1" applyAlignment="1">
      <alignment horizontal="left"/>
    </xf>
    <xf numFmtId="9" fontId="13" fillId="2" borderId="4" xfId="1" applyFont="1" applyFill="1" applyBorder="1" applyAlignment="1">
      <alignment horizontal="center" vertical="center"/>
    </xf>
    <xf numFmtId="9" fontId="12" fillId="2" borderId="5" xfId="1" applyFont="1" applyFill="1" applyBorder="1" applyAlignment="1">
      <alignment horizontal="center" vertical="center"/>
    </xf>
    <xf numFmtId="9" fontId="10" fillId="2" borderId="4" xfId="3" applyNumberFormat="1" applyFont="1" applyFill="1" applyBorder="1" applyAlignment="1">
      <alignment horizontal="center" vertical="center"/>
    </xf>
    <xf numFmtId="9" fontId="10" fillId="2" borderId="5" xfId="3" applyNumberFormat="1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left"/>
    </xf>
    <xf numFmtId="3" fontId="15" fillId="5" borderId="4" xfId="0" applyNumberFormat="1" applyFont="1" applyFill="1" applyBorder="1" applyAlignment="1">
      <alignment horizontal="center" vertical="center"/>
    </xf>
    <xf numFmtId="3" fontId="14" fillId="5" borderId="4" xfId="0" applyNumberFormat="1" applyFont="1" applyFill="1" applyBorder="1" applyAlignment="1">
      <alignment horizontal="center" vertical="center"/>
    </xf>
    <xf numFmtId="10" fontId="15" fillId="5" borderId="5" xfId="1" applyNumberFormat="1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10" fontId="14" fillId="5" borderId="5" xfId="1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left"/>
    </xf>
    <xf numFmtId="3" fontId="17" fillId="2" borderId="4" xfId="0" applyNumberFormat="1" applyFont="1" applyFill="1" applyBorder="1" applyAlignment="1">
      <alignment horizontal="center" vertical="center"/>
    </xf>
    <xf numFmtId="3" fontId="13" fillId="2" borderId="4" xfId="2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3" fontId="16" fillId="2" borderId="4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/>
    <xf numFmtId="0" fontId="17" fillId="2" borderId="0" xfId="0" applyFont="1" applyFill="1" applyBorder="1"/>
    <xf numFmtId="0" fontId="13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3" fontId="13" fillId="2" borderId="4" xfId="0" applyNumberFormat="1" applyFont="1" applyFill="1" applyBorder="1" applyAlignment="1">
      <alignment horizontal="center" vertical="center"/>
    </xf>
    <xf numFmtId="10" fontId="17" fillId="2" borderId="4" xfId="1" applyNumberFormat="1" applyFont="1" applyFill="1" applyBorder="1" applyAlignment="1">
      <alignment horizontal="center" vertical="center"/>
    </xf>
    <xf numFmtId="3" fontId="12" fillId="2" borderId="4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10" fontId="17" fillId="2" borderId="5" xfId="0" applyNumberFormat="1" applyFont="1" applyFill="1" applyBorder="1" applyAlignment="1">
      <alignment horizontal="center" vertical="center"/>
    </xf>
    <xf numFmtId="10" fontId="16" fillId="2" borderId="5" xfId="0" applyNumberFormat="1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horizontal="center" vertical="center"/>
    </xf>
    <xf numFmtId="0" fontId="12" fillId="2" borderId="8" xfId="3" applyFont="1" applyFill="1" applyBorder="1" applyAlignment="1">
      <alignment horizontal="center" vertical="center"/>
    </xf>
    <xf numFmtId="0" fontId="12" fillId="2" borderId="8" xfId="3" applyNumberFormat="1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left" vertical="center"/>
    </xf>
    <xf numFmtId="3" fontId="13" fillId="3" borderId="4" xfId="0" applyNumberFormat="1" applyFont="1" applyFill="1" applyBorder="1" applyAlignment="1">
      <alignment horizontal="center" vertical="center"/>
    </xf>
    <xf numFmtId="3" fontId="16" fillId="3" borderId="4" xfId="0" applyNumberFormat="1" applyFont="1" applyFill="1" applyBorder="1" applyAlignment="1">
      <alignment horizontal="center" vertical="center"/>
    </xf>
    <xf numFmtId="3" fontId="17" fillId="3" borderId="4" xfId="0" applyNumberFormat="1" applyFont="1" applyFill="1" applyBorder="1" applyAlignment="1">
      <alignment horizontal="center" vertical="center"/>
    </xf>
    <xf numFmtId="10" fontId="17" fillId="3" borderId="4" xfId="1" applyNumberFormat="1" applyFont="1" applyFill="1" applyBorder="1" applyAlignment="1">
      <alignment horizontal="center" vertical="center"/>
    </xf>
    <xf numFmtId="10" fontId="17" fillId="3" borderId="5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/>
    </xf>
    <xf numFmtId="9" fontId="12" fillId="2" borderId="4" xfId="1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left"/>
    </xf>
    <xf numFmtId="3" fontId="15" fillId="6" borderId="4" xfId="0" applyNumberFormat="1" applyFont="1" applyFill="1" applyBorder="1" applyAlignment="1">
      <alignment horizontal="center" vertical="center"/>
    </xf>
    <xf numFmtId="3" fontId="14" fillId="6" borderId="4" xfId="0" applyNumberFormat="1" applyFont="1" applyFill="1" applyBorder="1" applyAlignment="1">
      <alignment horizontal="center" vertical="center"/>
    </xf>
    <xf numFmtId="10" fontId="15" fillId="6" borderId="5" xfId="1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left"/>
    </xf>
    <xf numFmtId="3" fontId="11" fillId="3" borderId="4" xfId="3" applyNumberFormat="1" applyFont="1" applyFill="1" applyBorder="1" applyAlignment="1">
      <alignment horizontal="center" vertical="center"/>
    </xf>
    <xf numFmtId="9" fontId="16" fillId="2" borderId="5" xfId="1" applyFont="1" applyFill="1" applyBorder="1" applyAlignment="1">
      <alignment horizontal="center" vertical="center"/>
    </xf>
    <xf numFmtId="3" fontId="11" fillId="2" borderId="0" xfId="3" applyNumberFormat="1" applyFont="1" applyFill="1" applyBorder="1"/>
    <xf numFmtId="0" fontId="16" fillId="2" borderId="3" xfId="0" applyFont="1" applyFill="1" applyBorder="1" applyAlignment="1">
      <alignment horizontal="center"/>
    </xf>
    <xf numFmtId="0" fontId="10" fillId="2" borderId="4" xfId="3" applyFont="1" applyFill="1" applyBorder="1" applyAlignment="1">
      <alignment horizontal="center" vertical="center"/>
    </xf>
    <xf numFmtId="0" fontId="13" fillId="3" borderId="4" xfId="3" applyFont="1" applyFill="1" applyBorder="1" applyAlignment="1">
      <alignment horizontal="left"/>
    </xf>
    <xf numFmtId="3" fontId="13" fillId="3" borderId="4" xfId="3" applyNumberFormat="1" applyFont="1" applyFill="1" applyBorder="1" applyAlignment="1">
      <alignment horizontal="center" vertical="center"/>
    </xf>
    <xf numFmtId="3" fontId="10" fillId="3" borderId="4" xfId="3" applyNumberFormat="1" applyFont="1" applyFill="1" applyBorder="1" applyAlignment="1">
      <alignment horizontal="center" vertical="center"/>
    </xf>
    <xf numFmtId="10" fontId="11" fillId="3" borderId="4" xfId="4" applyNumberFormat="1" applyFont="1" applyFill="1" applyBorder="1" applyAlignment="1">
      <alignment horizontal="center" vertical="center"/>
    </xf>
    <xf numFmtId="3" fontId="13" fillId="2" borderId="4" xfId="3" applyNumberFormat="1" applyFont="1" applyFill="1" applyBorder="1" applyAlignment="1">
      <alignment horizontal="center" vertical="center"/>
    </xf>
    <xf numFmtId="3" fontId="10" fillId="2" borderId="4" xfId="3" applyNumberFormat="1" applyFont="1" applyFill="1" applyBorder="1" applyAlignment="1">
      <alignment horizontal="center" vertical="center"/>
    </xf>
    <xf numFmtId="10" fontId="11" fillId="2" borderId="4" xfId="4" applyNumberFormat="1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/>
    </xf>
    <xf numFmtId="0" fontId="11" fillId="2" borderId="3" xfId="3" applyFont="1" applyFill="1" applyBorder="1"/>
    <xf numFmtId="164" fontId="11" fillId="3" borderId="5" xfId="3" applyNumberFormat="1" applyFont="1" applyFill="1" applyBorder="1" applyAlignment="1">
      <alignment horizontal="center" vertical="center"/>
    </xf>
    <xf numFmtId="164" fontId="11" fillId="2" borderId="5" xfId="3" applyNumberFormat="1" applyFont="1" applyFill="1" applyBorder="1" applyAlignment="1">
      <alignment horizontal="center" vertical="center"/>
    </xf>
    <xf numFmtId="10" fontId="11" fillId="2" borderId="5" xfId="3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/>
    </xf>
    <xf numFmtId="4" fontId="0" fillId="2" borderId="4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4" fontId="0" fillId="2" borderId="5" xfId="0" applyNumberFormat="1" applyFont="1" applyFill="1" applyBorder="1" applyAlignment="1">
      <alignment horizontal="center" vertical="center"/>
    </xf>
    <xf numFmtId="3" fontId="0" fillId="2" borderId="4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 wrapText="1"/>
    </xf>
    <xf numFmtId="3" fontId="0" fillId="2" borderId="5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18" fillId="2" borderId="0" xfId="5" applyFill="1" applyBorder="1"/>
    <xf numFmtId="0" fontId="18" fillId="2" borderId="0" xfId="5" applyFill="1"/>
    <xf numFmtId="0" fontId="12" fillId="2" borderId="3" xfId="5" applyFont="1" applyFill="1" applyBorder="1" applyAlignment="1">
      <alignment horizontal="center" vertical="center"/>
    </xf>
    <xf numFmtId="0" fontId="12" fillId="2" borderId="4" xfId="5" applyFont="1" applyFill="1" applyBorder="1" applyAlignment="1">
      <alignment horizontal="center" vertical="center"/>
    </xf>
    <xf numFmtId="0" fontId="12" fillId="2" borderId="5" xfId="5" applyFont="1" applyFill="1" applyBorder="1" applyAlignment="1">
      <alignment horizontal="center" vertical="center"/>
    </xf>
    <xf numFmtId="0" fontId="12" fillId="2" borderId="3" xfId="5" applyFont="1" applyFill="1" applyBorder="1" applyAlignment="1">
      <alignment horizontal="left" vertical="center"/>
    </xf>
    <xf numFmtId="3" fontId="12" fillId="2" borderId="4" xfId="5" applyNumberFormat="1" applyFont="1" applyFill="1" applyBorder="1" applyAlignment="1">
      <alignment horizontal="center" vertical="center"/>
    </xf>
    <xf numFmtId="3" fontId="12" fillId="2" borderId="5" xfId="5" applyNumberFormat="1" applyFont="1" applyFill="1" applyBorder="1" applyAlignment="1">
      <alignment horizontal="center" vertical="center"/>
    </xf>
    <xf numFmtId="0" fontId="19" fillId="2" borderId="3" xfId="5" applyFont="1" applyFill="1" applyBorder="1" applyAlignment="1">
      <alignment horizontal="left" vertical="center"/>
    </xf>
    <xf numFmtId="3" fontId="19" fillId="2" borderId="4" xfId="5" applyNumberFormat="1" applyFont="1" applyFill="1" applyBorder="1" applyAlignment="1">
      <alignment horizontal="center" vertical="center"/>
    </xf>
    <xf numFmtId="3" fontId="19" fillId="2" borderId="5" xfId="5" applyNumberFormat="1" applyFont="1" applyFill="1" applyBorder="1" applyAlignment="1">
      <alignment horizontal="center" vertical="center"/>
    </xf>
    <xf numFmtId="0" fontId="13" fillId="2" borderId="3" xfId="5" applyFont="1" applyFill="1" applyBorder="1" applyAlignment="1">
      <alignment horizontal="left" vertical="center"/>
    </xf>
    <xf numFmtId="3" fontId="13" fillId="2" borderId="4" xfId="5" applyNumberFormat="1" applyFont="1" applyFill="1" applyBorder="1" applyAlignment="1">
      <alignment horizontal="center" vertical="center"/>
    </xf>
    <xf numFmtId="3" fontId="13" fillId="2" borderId="5" xfId="5" applyNumberFormat="1" applyFont="1" applyFill="1" applyBorder="1" applyAlignment="1">
      <alignment horizontal="center" vertical="center"/>
    </xf>
    <xf numFmtId="0" fontId="15" fillId="2" borderId="0" xfId="5" applyFont="1" applyFill="1"/>
    <xf numFmtId="0" fontId="14" fillId="2" borderId="3" xfId="5" applyFont="1" applyFill="1" applyBorder="1" applyAlignment="1">
      <alignment horizontal="left" vertical="center"/>
    </xf>
    <xf numFmtId="4" fontId="14" fillId="2" borderId="4" xfId="5" applyNumberFormat="1" applyFont="1" applyFill="1" applyBorder="1" applyAlignment="1">
      <alignment horizontal="center" vertical="center"/>
    </xf>
    <xf numFmtId="4" fontId="14" fillId="2" borderId="5" xfId="5" applyNumberFormat="1" applyFont="1" applyFill="1" applyBorder="1" applyAlignment="1">
      <alignment horizontal="center" vertical="center"/>
    </xf>
    <xf numFmtId="0" fontId="13" fillId="2" borderId="0" xfId="5" applyFont="1" applyFill="1"/>
    <xf numFmtId="3" fontId="18" fillId="2" borderId="0" xfId="5" applyNumberFormat="1" applyFill="1"/>
    <xf numFmtId="10" fontId="12" fillId="2" borderId="4" xfId="6" applyNumberFormat="1" applyFont="1" applyFill="1" applyBorder="1" applyAlignment="1">
      <alignment horizontal="center" vertical="center"/>
    </xf>
    <xf numFmtId="10" fontId="12" fillId="2" borderId="5" xfId="6" applyNumberFormat="1" applyFont="1" applyFill="1" applyBorder="1" applyAlignment="1">
      <alignment horizontal="center" vertical="center"/>
    </xf>
    <xf numFmtId="10" fontId="13" fillId="2" borderId="4" xfId="6" applyNumberFormat="1" applyFont="1" applyFill="1" applyBorder="1" applyAlignment="1">
      <alignment horizontal="center" vertical="center"/>
    </xf>
    <xf numFmtId="10" fontId="13" fillId="2" borderId="5" xfId="6" applyNumberFormat="1" applyFont="1" applyFill="1" applyBorder="1" applyAlignment="1">
      <alignment horizontal="center" vertical="center"/>
    </xf>
    <xf numFmtId="3" fontId="14" fillId="2" borderId="4" xfId="5" applyNumberFormat="1" applyFont="1" applyFill="1" applyBorder="1" applyAlignment="1">
      <alignment horizontal="center" vertical="center"/>
    </xf>
    <xf numFmtId="0" fontId="13" fillId="2" borderId="4" xfId="5" applyFont="1" applyFill="1" applyBorder="1" applyAlignment="1">
      <alignment horizontal="center" vertical="center"/>
    </xf>
    <xf numFmtId="0" fontId="13" fillId="2" borderId="5" xfId="5" applyFont="1" applyFill="1" applyBorder="1" applyAlignment="1">
      <alignment horizontal="center" vertical="center"/>
    </xf>
    <xf numFmtId="1" fontId="12" fillId="2" borderId="4" xfId="5" applyNumberFormat="1" applyFont="1" applyFill="1" applyBorder="1" applyAlignment="1">
      <alignment horizontal="center" vertical="center"/>
    </xf>
    <xf numFmtId="1" fontId="12" fillId="2" borderId="5" xfId="5" applyNumberFormat="1" applyFont="1" applyFill="1" applyBorder="1" applyAlignment="1">
      <alignment horizontal="center" vertical="center"/>
    </xf>
    <xf numFmtId="0" fontId="13" fillId="2" borderId="0" xfId="5" applyFont="1" applyFill="1" applyBorder="1" applyAlignment="1">
      <alignment horizontal="center" vertical="center"/>
    </xf>
    <xf numFmtId="0" fontId="13" fillId="2" borderId="0" xfId="5" applyFont="1" applyFill="1" applyBorder="1"/>
    <xf numFmtId="0" fontId="12" fillId="2" borderId="3" xfId="5" applyFont="1" applyFill="1" applyBorder="1" applyAlignment="1">
      <alignment horizontal="center" vertical="center" wrapText="1"/>
    </xf>
    <xf numFmtId="3" fontId="12" fillId="2" borderId="4" xfId="5" applyNumberFormat="1" applyFont="1" applyFill="1" applyBorder="1" applyAlignment="1" applyProtection="1">
      <alignment horizontal="center" vertical="center"/>
    </xf>
    <xf numFmtId="9" fontId="12" fillId="2" borderId="4" xfId="6" applyFont="1" applyFill="1" applyBorder="1" applyAlignment="1">
      <alignment horizontal="center" vertical="center"/>
    </xf>
    <xf numFmtId="0" fontId="13" fillId="2" borderId="3" xfId="5" applyFont="1" applyFill="1" applyBorder="1" applyAlignment="1">
      <alignment vertical="center"/>
    </xf>
    <xf numFmtId="3" fontId="13" fillId="2" borderId="0" xfId="5" applyNumberFormat="1" applyFont="1" applyFill="1"/>
    <xf numFmtId="2" fontId="13" fillId="2" borderId="0" xfId="5" applyNumberFormat="1" applyFont="1" applyFill="1"/>
    <xf numFmtId="3" fontId="13" fillId="2" borderId="0" xfId="5" applyNumberFormat="1" applyFont="1" applyFill="1" applyAlignment="1">
      <alignment horizontal="center" vertical="center"/>
    </xf>
    <xf numFmtId="0" fontId="4" fillId="2" borderId="0" xfId="5" applyFont="1" applyFill="1"/>
    <xf numFmtId="10" fontId="4" fillId="2" borderId="0" xfId="5" applyNumberFormat="1" applyFont="1" applyFill="1"/>
    <xf numFmtId="4" fontId="4" fillId="2" borderId="0" xfId="5" applyNumberFormat="1" applyFont="1" applyFill="1"/>
    <xf numFmtId="0" fontId="19" fillId="2" borderId="3" xfId="5" applyFont="1" applyFill="1" applyBorder="1" applyAlignment="1">
      <alignment vertical="center"/>
    </xf>
    <xf numFmtId="10" fontId="19" fillId="2" borderId="4" xfId="6" applyNumberFormat="1" applyFont="1" applyFill="1" applyBorder="1" applyAlignment="1">
      <alignment horizontal="center" vertical="center"/>
    </xf>
    <xf numFmtId="10" fontId="19" fillId="2" borderId="5" xfId="6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3" fontId="0" fillId="7" borderId="1" xfId="0" applyNumberFormat="1" applyFont="1" applyFill="1" applyBorder="1" applyAlignment="1">
      <alignment horizontal="center" vertical="center"/>
    </xf>
    <xf numFmtId="3" fontId="6" fillId="7" borderId="0" xfId="0" applyNumberFormat="1" applyFont="1" applyFill="1" applyBorder="1" applyAlignment="1">
      <alignment horizontal="center" vertical="center"/>
    </xf>
    <xf numFmtId="0" fontId="0" fillId="7" borderId="4" xfId="0" applyFill="1" applyBorder="1" applyAlignment="1">
      <alignment horizontal="left"/>
    </xf>
    <xf numFmtId="3" fontId="14" fillId="8" borderId="4" xfId="0" applyNumberFormat="1" applyFont="1" applyFill="1" applyBorder="1" applyAlignment="1">
      <alignment horizontal="center" vertical="center"/>
    </xf>
    <xf numFmtId="3" fontId="15" fillId="8" borderId="4" xfId="0" applyNumberFormat="1" applyFont="1" applyFill="1" applyBorder="1" applyAlignment="1">
      <alignment horizontal="center" vertical="center"/>
    </xf>
    <xf numFmtId="10" fontId="15" fillId="8" borderId="5" xfId="1" applyNumberFormat="1" applyFont="1" applyFill="1" applyBorder="1" applyAlignment="1">
      <alignment horizontal="center" vertical="center"/>
    </xf>
    <xf numFmtId="0" fontId="2" fillId="3" borderId="6" xfId="0" applyFont="1" applyFill="1" applyBorder="1"/>
    <xf numFmtId="3" fontId="5" fillId="3" borderId="6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9" fontId="2" fillId="3" borderId="6" xfId="1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9" fontId="1" fillId="2" borderId="0" xfId="1" applyNumberFormat="1" applyFont="1" applyFill="1" applyBorder="1" applyAlignment="1">
      <alignment horizontal="center" vertical="center"/>
    </xf>
    <xf numFmtId="3" fontId="0" fillId="4" borderId="2" xfId="0" applyNumberFormat="1" applyFont="1" applyFill="1" applyBorder="1" applyAlignment="1">
      <alignment horizontal="left"/>
    </xf>
    <xf numFmtId="0" fontId="0" fillId="3" borderId="4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10" fontId="6" fillId="2" borderId="1" xfId="1" applyNumberFormat="1" applyFont="1" applyFill="1" applyBorder="1" applyAlignment="1">
      <alignment horizontal="center" vertical="center"/>
    </xf>
    <xf numFmtId="0" fontId="8" fillId="2" borderId="0" xfId="0" applyFont="1" applyFill="1" applyBorder="1"/>
    <xf numFmtId="3" fontId="8" fillId="2" borderId="0" xfId="0" applyNumberFormat="1" applyFont="1" applyFill="1" applyBorder="1" applyAlignment="1">
      <alignment horizontal="center" vertical="center"/>
    </xf>
    <xf numFmtId="10" fontId="8" fillId="2" borderId="0" xfId="1" applyNumberFormat="1" applyFont="1" applyFill="1" applyBorder="1" applyAlignment="1">
      <alignment horizontal="center" vertical="center"/>
    </xf>
    <xf numFmtId="3" fontId="8" fillId="7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vertical="center" wrapText="1"/>
    </xf>
    <xf numFmtId="10" fontId="8" fillId="2" borderId="6" xfId="1" applyNumberFormat="1" applyFont="1" applyFill="1" applyBorder="1" applyAlignment="1">
      <alignment horizontal="center" vertical="center"/>
    </xf>
    <xf numFmtId="0" fontId="8" fillId="2" borderId="6" xfId="0" applyFont="1" applyFill="1" applyBorder="1"/>
    <xf numFmtId="3" fontId="8" fillId="2" borderId="6" xfId="0" applyNumberFormat="1" applyFont="1" applyFill="1" applyBorder="1" applyAlignment="1">
      <alignment horizontal="center" vertical="center"/>
    </xf>
    <xf numFmtId="0" fontId="8" fillId="9" borderId="1" xfId="0" applyFont="1" applyFill="1" applyBorder="1"/>
    <xf numFmtId="3" fontId="8" fillId="9" borderId="1" xfId="0" applyNumberFormat="1" applyFont="1" applyFill="1" applyBorder="1" applyAlignment="1">
      <alignment horizontal="center" vertical="center"/>
    </xf>
    <xf numFmtId="10" fontId="8" fillId="9" borderId="1" xfId="1" applyNumberFormat="1" applyFont="1" applyFill="1" applyBorder="1" applyAlignment="1">
      <alignment horizontal="center" vertical="center"/>
    </xf>
    <xf numFmtId="0" fontId="2" fillId="9" borderId="2" xfId="0" applyFont="1" applyFill="1" applyBorder="1"/>
    <xf numFmtId="3" fontId="2" fillId="9" borderId="2" xfId="0" applyNumberFormat="1" applyFont="1" applyFill="1" applyBorder="1" applyAlignment="1">
      <alignment horizontal="center" vertical="center"/>
    </xf>
    <xf numFmtId="10" fontId="2" fillId="9" borderId="2" xfId="1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/>
    </xf>
    <xf numFmtId="3" fontId="0" fillId="7" borderId="1" xfId="0" applyNumberFormat="1" applyFont="1" applyFill="1" applyBorder="1" applyAlignment="1">
      <alignment horizontal="center"/>
    </xf>
    <xf numFmtId="3" fontId="4" fillId="7" borderId="1" xfId="2" applyNumberFormat="1" applyFont="1" applyFill="1" applyBorder="1" applyAlignment="1">
      <alignment horizontal="center" vertical="center"/>
    </xf>
    <xf numFmtId="3" fontId="4" fillId="7" borderId="0" xfId="2" applyNumberFormat="1" applyFont="1" applyFill="1" applyBorder="1" applyAlignment="1">
      <alignment horizontal="center" vertical="center"/>
    </xf>
    <xf numFmtId="0" fontId="12" fillId="2" borderId="3" xfId="5" applyFont="1" applyFill="1" applyBorder="1" applyAlignment="1">
      <alignment horizontal="center" vertical="center"/>
    </xf>
    <xf numFmtId="0" fontId="12" fillId="2" borderId="4" xfId="5" applyFont="1" applyFill="1" applyBorder="1" applyAlignment="1">
      <alignment horizontal="center" vertical="center"/>
    </xf>
    <xf numFmtId="0" fontId="12" fillId="2" borderId="5" xfId="5" applyFont="1" applyFill="1" applyBorder="1" applyAlignment="1">
      <alignment horizontal="center" vertical="center"/>
    </xf>
    <xf numFmtId="0" fontId="12" fillId="2" borderId="2" xfId="5" applyFont="1" applyFill="1" applyBorder="1" applyAlignment="1">
      <alignment horizontal="center" vertical="center"/>
    </xf>
    <xf numFmtId="0" fontId="5" fillId="2" borderId="3" xfId="5" applyFont="1" applyFill="1" applyBorder="1" applyAlignment="1">
      <alignment horizontal="center" vertical="center" wrapText="1"/>
    </xf>
    <xf numFmtId="0" fontId="5" fillId="2" borderId="4" xfId="5" applyFont="1" applyFill="1" applyBorder="1" applyAlignment="1">
      <alignment horizontal="center" vertical="center" wrapText="1"/>
    </xf>
    <xf numFmtId="0" fontId="5" fillId="2" borderId="5" xfId="5" applyFont="1" applyFill="1" applyBorder="1" applyAlignment="1">
      <alignment horizontal="center" vertical="center" wrapText="1"/>
    </xf>
    <xf numFmtId="0" fontId="5" fillId="2" borderId="6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/>
    </xf>
    <xf numFmtId="0" fontId="17" fillId="0" borderId="6" xfId="0" applyFont="1" applyBorder="1" applyAlignment="1">
      <alignment horizontal="left" vertical="center" wrapText="1"/>
    </xf>
    <xf numFmtId="0" fontId="10" fillId="2" borderId="1" xfId="3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horizontal="center"/>
    </xf>
    <xf numFmtId="0" fontId="10" fillId="2" borderId="2" xfId="3" applyFont="1" applyFill="1" applyBorder="1" applyAlignment="1">
      <alignment horizontal="center" vertical="center"/>
    </xf>
    <xf numFmtId="0" fontId="10" fillId="2" borderId="3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justify" vertical="justify" wrapText="1"/>
    </xf>
    <xf numFmtId="0" fontId="2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7">
    <cellStyle name="Normal" xfId="0" builtinId="0"/>
    <cellStyle name="Normal 2" xfId="3"/>
    <cellStyle name="Normal 3" xfId="5"/>
    <cellStyle name="Normal 6" xfId="2"/>
    <cellStyle name="Porcentagem" xfId="1" builtinId="5"/>
    <cellStyle name="Porcentagem 2" xfId="4"/>
    <cellStyle name="Porcentagem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r>
              <a:rPr lang="en-US">
                <a:solidFill>
                  <a:schemeClr val="bg1">
                    <a:lumMod val="50000"/>
                  </a:schemeClr>
                </a:solidFill>
              </a:rPr>
              <a:t>Variação do PIB MS - 2010-2015 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PIB_MS!$B$51:$C$51</c:f>
              <c:strCache>
                <c:ptCount val="1"/>
                <c:pt idx="0">
                  <c:v>PIB (Preços Básicos) -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6.8403324584426963E-3"/>
                  <c:y val="-2.3622776319626712E-2"/>
                </c:manualLayout>
              </c:layout>
              <c:dLblPos val="r"/>
              <c:showVal val="1"/>
              <c:extLst xmlns:c16r2="http://schemas.microsoft.com/office/drawing/2015/06/chart"/>
            </c:dLbl>
            <c:dLbl>
              <c:idx val="1"/>
              <c:layout>
                <c:manualLayout>
                  <c:x val="-0.12315145465971683"/>
                  <c:y val="-4.7462817147860784E-4"/>
                </c:manualLayout>
              </c:layout>
              <c:dLblPos val="r"/>
              <c:showVal val="1"/>
              <c:extLst xmlns:c16r2="http://schemas.microsoft.com/office/drawing/2015/06/chart"/>
            </c:dLbl>
            <c:dLbl>
              <c:idx val="2"/>
              <c:layout>
                <c:manualLayout>
                  <c:x val="-5.5076337288824814E-2"/>
                  <c:y val="-8.8437591134441537E-2"/>
                </c:manualLayout>
              </c:layout>
              <c:dLblPos val="r"/>
              <c:showVal val="1"/>
              <c:extLst xmlns:c16r2="http://schemas.microsoft.com/office/drawing/2015/06/chart"/>
            </c:dLbl>
            <c:dLbl>
              <c:idx val="4"/>
              <c:layout>
                <c:manualLayout>
                  <c:x val="-7.3104506302909319E-3"/>
                  <c:y val="-5.1400554097404488E-2"/>
                </c:manualLayout>
              </c:layout>
              <c:dLblPos val="r"/>
              <c:showVal val="1"/>
              <c:extLst xmlns:c16r2="http://schemas.microsoft.com/office/drawing/2015/06/chart"/>
            </c:dLbl>
            <c:spPr>
              <a:noFill/>
              <a:ln>
                <a:noFill/>
              </a:ln>
              <a:effectLst/>
            </c:spPr>
            <c:dLblPos val="t"/>
            <c:showVal val="1"/>
            <c:extLst xmlns:c16r2="http://schemas.microsoft.com/office/drawing/2015/06/chart"/>
          </c:dLbls>
          <c:cat>
            <c:numRef>
              <c:f>PIB_MS!$D$29:$H$29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PIB_MS!$D$51:$H$51</c:f>
              <c:numCache>
                <c:formatCode>0.00%</c:formatCode>
                <c:ptCount val="5"/>
                <c:pt idx="0">
                  <c:v>0.16507322029274607</c:v>
                </c:pt>
                <c:pt idx="1">
                  <c:v>0.13020114015896711</c:v>
                </c:pt>
                <c:pt idx="2">
                  <c:v>0.12090208412868231</c:v>
                </c:pt>
                <c:pt idx="3">
                  <c:v>0.14900188973323303</c:v>
                </c:pt>
                <c:pt idx="4">
                  <c:v>5.6040829515797475E-2</c:v>
                </c:pt>
              </c:numCache>
            </c:numRef>
          </c:val>
          <c:extLst xmlns:c16r2="http://schemas.microsoft.com/office/drawing/2015/06/chart"/>
        </c:ser>
        <c:dLbls/>
        <c:marker val="1"/>
        <c:axId val="126528896"/>
        <c:axId val="126530688"/>
      </c:lineChart>
      <c:catAx>
        <c:axId val="126528896"/>
        <c:scaling>
          <c:orientation val="minMax"/>
        </c:scaling>
        <c:axPos val="b"/>
        <c:numFmt formatCode="General" sourceLinked="1"/>
        <c:majorTickMark val="none"/>
        <c:tickLblPos val="nextTo"/>
        <c:crossAx val="126530688"/>
        <c:crosses val="autoZero"/>
        <c:auto val="1"/>
        <c:lblAlgn val="ctr"/>
        <c:lblOffset val="100"/>
      </c:catAx>
      <c:valAx>
        <c:axId val="126530688"/>
        <c:scaling>
          <c:orientation val="minMax"/>
        </c:scaling>
        <c:axPos val="l"/>
        <c:majorGridlines/>
        <c:numFmt formatCode="0.00%" sourceLinked="1"/>
        <c:majorTickMark val="none"/>
        <c:tickLblPos val="nextTo"/>
        <c:spPr>
          <a:ln w="9525">
            <a:noFill/>
          </a:ln>
        </c:spPr>
        <c:crossAx val="126528896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00" b="1" i="0" baseline="0">
                <a:effectLst/>
              </a:rPr>
              <a:t>FLUXO DE PASSAGEIROS NOS AEROPORTOS DE MS POR CIDADE - 2015-2016-2017</a:t>
            </a:r>
            <a:endParaRPr lang="pt-BR" sz="1000">
              <a:effectLst/>
            </a:endParaRP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7425984251968504"/>
          <c:y val="0.25843431029454655"/>
          <c:w val="0.41046216097987759"/>
          <c:h val="0.68410360163312922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Lbls>
            <c:dLbl>
              <c:idx val="0"/>
              <c:layout>
                <c:manualLayout>
                  <c:x val="8.6499642090193285E-2"/>
                  <c:y val="-0.10110928842228058"/>
                </c:manualLayout>
              </c:layout>
              <c:dLblPos val="bestFit"/>
              <c:showPercent val="1"/>
              <c:extLst xmlns:c16r2="http://schemas.microsoft.com/office/drawing/2015/06/chart"/>
            </c:dLbl>
            <c:dLbl>
              <c:idx val="2"/>
              <c:layout>
                <c:manualLayout>
                  <c:x val="-3.3056332834428756E-2"/>
                  <c:y val="-2.1687080781568977E-2"/>
                </c:manualLayout>
              </c:layout>
              <c:dLblPos val="bestFit"/>
              <c:showPercent val="1"/>
              <c:extLst xmlns:c16r2="http://schemas.microsoft.com/office/drawing/2015/06/chart"/>
            </c:dLbl>
            <c:dLbl>
              <c:idx val="4"/>
              <c:layout>
                <c:manualLayout>
                  <c:x val="2.933233552417519E-2"/>
                  <c:y val="-1.2249927092446777E-2"/>
                </c:manualLayout>
              </c:layout>
              <c:dLblPos val="bestFit"/>
              <c:showPercent val="1"/>
              <c:extLst xmlns:c16r2="http://schemas.microsoft.com/office/drawing/2015/06/chart"/>
            </c:dLbl>
            <c:dLbl>
              <c:idx val="5"/>
              <c:layout>
                <c:manualLayout>
                  <c:x val="1.4828528665321796E-2"/>
                  <c:y val="-2.0773913677456995E-2"/>
                </c:manualLayout>
              </c:layout>
              <c:dLblPos val="bestFit"/>
              <c:showPercent val="1"/>
              <c:extLst xmlns:c16r2="http://schemas.microsoft.com/office/drawing/2015/06/chart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/>
          </c:dLbls>
          <c:cat>
            <c:strRef>
              <c:f>(Fluxo_de_Passageiros!$B$80,Fluxo_de_Passageiros!$B$83,Fluxo_de_Passageiros!$B$86,Fluxo_de_Passageiros!$B$90,Fluxo_de_Passageiros!$B$91,Fluxo_de_Passageiros!$B$92)</c:f>
              <c:strCache>
                <c:ptCount val="6"/>
                <c:pt idx="0">
                  <c:v>Campo Grande</c:v>
                </c:pt>
                <c:pt idx="1">
                  <c:v>Corumbá</c:v>
                </c:pt>
                <c:pt idx="2">
                  <c:v>Ponta Porã</c:v>
                </c:pt>
                <c:pt idx="3">
                  <c:v>Bonito</c:v>
                </c:pt>
                <c:pt idx="4">
                  <c:v>Dourados</c:v>
                </c:pt>
                <c:pt idx="5">
                  <c:v>Três Lagoas</c:v>
                </c:pt>
              </c:strCache>
            </c:strRef>
          </c:cat>
          <c:val>
            <c:numRef>
              <c:f>(Fluxo_de_Passageiros!$F$80,Fluxo_de_Passageiros!$F$83,Fluxo_de_Passageiros!$F$86,Fluxo_de_Passageiros!$F$90,Fluxo_de_Passageiros!$F$91,Fluxo_de_Passageiros!$F$92)</c:f>
              <c:numCache>
                <c:formatCode>#,##0</c:formatCode>
                <c:ptCount val="6"/>
                <c:pt idx="0">
                  <c:v>4551447</c:v>
                </c:pt>
                <c:pt idx="1">
                  <c:v>103453</c:v>
                </c:pt>
                <c:pt idx="2">
                  <c:v>11305</c:v>
                </c:pt>
                <c:pt idx="3">
                  <c:v>60516</c:v>
                </c:pt>
                <c:pt idx="4">
                  <c:v>242192</c:v>
                </c:pt>
                <c:pt idx="5">
                  <c:v>207005</c:v>
                </c:pt>
              </c:numCache>
            </c:numRef>
          </c:val>
          <c:extLst xmlns:c16r2="http://schemas.microsoft.com/office/drawing/2015/06/chart"/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CHEGADAS DE TURISTAS ESTRANGEIROS NO BRASIL E EM MS POR TIPOS DE VIA DE ACESSO - 2007-2017</a:t>
            </a: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Lbls>
            <c:dLbl>
              <c:idx val="0"/>
              <c:layout>
                <c:manualLayout>
                  <c:x val="-0.1270448381452319"/>
                  <c:y val="-1.7366214639836688E-2"/>
                </c:manualLayout>
              </c:layout>
              <c:dLblPos val="bestFit"/>
              <c:showVal val="1"/>
              <c:extLst xmlns:c16r2="http://schemas.microsoft.com/office/drawing/2015/06/chart"/>
            </c:dLbl>
            <c:dLbl>
              <c:idx val="1"/>
              <c:layout>
                <c:manualLayout>
                  <c:x val="5.8942475940507499E-2"/>
                  <c:y val="1.1241980169145545E-2"/>
                </c:manualLayout>
              </c:layout>
              <c:dLblPos val="bestFit"/>
              <c:showVal val="1"/>
              <c:extLst xmlns:c16r2="http://schemas.microsoft.com/office/drawing/2015/06/chart"/>
            </c:dLbl>
            <c:dLbl>
              <c:idx val="2"/>
              <c:layout>
                <c:manualLayout>
                  <c:x val="0.26388888888888901"/>
                  <c:y val="-2.3148330417031206E-2"/>
                </c:manualLayout>
              </c:layout>
              <c:dLblPos val="bestFit"/>
              <c:showVal val="1"/>
              <c:extLst xmlns:c16r2="http://schemas.microsoft.com/office/drawing/2015/06/chart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/>
          </c:dLbls>
          <c:cat>
            <c:strRef>
              <c:f>Internacionais_todas_as_vias!$C$119:$C$121</c:f>
              <c:strCache>
                <c:ptCount val="3"/>
                <c:pt idx="0">
                  <c:v>Terrestre MS</c:v>
                </c:pt>
                <c:pt idx="1">
                  <c:v>Demais Vias de Acesso MS</c:v>
                </c:pt>
                <c:pt idx="2">
                  <c:v>Terrestre Brasil</c:v>
                </c:pt>
              </c:strCache>
            </c:strRef>
          </c:cat>
          <c:val>
            <c:numRef>
              <c:f>Internacionais_todas_as_vias!$O$119:$O$121</c:f>
              <c:numCache>
                <c:formatCode>#,##0</c:formatCode>
                <c:ptCount val="3"/>
                <c:pt idx="0">
                  <c:v>629820</c:v>
                </c:pt>
                <c:pt idx="1">
                  <c:v>1844</c:v>
                </c:pt>
                <c:pt idx="2">
                  <c:v>17617383</c:v>
                </c:pt>
              </c:numCache>
            </c:numRef>
          </c:val>
          <c:extLst xmlns:c16r2="http://schemas.microsoft.com/office/drawing/2015/06/chart"/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00"/>
              <a:t>PERCENTUAL DE CHEGADAS DE TURISTAS DOS 3 MAIORES PAÍSES DE RESIDÊNCIA PERMANENTE EMISSORES PARA MS POR TODAS AS VIAS DE ACESSOS - 2007-2017</a:t>
            </a:r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strRef>
              <c:f>Internacionais_todas_as_vias!$C$102</c:f>
              <c:strCache>
                <c:ptCount val="1"/>
                <c:pt idx="0">
                  <c:v>Bolívia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Internacionais_todas_as_vias!$D$101:$N$101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Internacionais_todas_as_vias!$D$102:$N$102</c:f>
              <c:numCache>
                <c:formatCode>0%</c:formatCode>
                <c:ptCount val="11"/>
                <c:pt idx="0">
                  <c:v>0.40873770580883551</c:v>
                </c:pt>
                <c:pt idx="1">
                  <c:v>0.49773773935525573</c:v>
                </c:pt>
                <c:pt idx="2">
                  <c:v>0.54693038787567427</c:v>
                </c:pt>
                <c:pt idx="3">
                  <c:v>0.54851775755796883</c:v>
                </c:pt>
                <c:pt idx="4">
                  <c:v>0.52002557544757033</c:v>
                </c:pt>
                <c:pt idx="5">
                  <c:v>0.66373516210612649</c:v>
                </c:pt>
                <c:pt idx="6">
                  <c:v>0.6623798858463984</c:v>
                </c:pt>
                <c:pt idx="7">
                  <c:v>0.44903950063710707</c:v>
                </c:pt>
                <c:pt idx="8">
                  <c:v>0.49707602339181284</c:v>
                </c:pt>
                <c:pt idx="9">
                  <c:v>0.54669730487614898</c:v>
                </c:pt>
                <c:pt idx="10">
                  <c:v>0.60815996013454587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Internacionais_todas_as_vias!$C$103</c:f>
              <c:strCache>
                <c:ptCount val="1"/>
                <c:pt idx="0">
                  <c:v>Paraguai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Internacionais_todas_as_vias!$D$101:$N$101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Internacionais_todas_as_vias!$D$103:$N$103</c:f>
              <c:numCache>
                <c:formatCode>0%</c:formatCode>
                <c:ptCount val="11"/>
                <c:pt idx="0">
                  <c:v>0.3600681048379793</c:v>
                </c:pt>
                <c:pt idx="1">
                  <c:v>0.39149228407530096</c:v>
                </c:pt>
                <c:pt idx="2">
                  <c:v>0.36665810428975082</c:v>
                </c:pt>
                <c:pt idx="3">
                  <c:v>0.34002054593484005</c:v>
                </c:pt>
                <c:pt idx="4">
                  <c:v>0.37501278772378516</c:v>
                </c:pt>
                <c:pt idx="5">
                  <c:v>0.1907680390057187</c:v>
                </c:pt>
                <c:pt idx="6">
                  <c:v>0.19213447968595718</c:v>
                </c:pt>
                <c:pt idx="7">
                  <c:v>0.37587703027468183</c:v>
                </c:pt>
                <c:pt idx="8">
                  <c:v>0.37568240843801348</c:v>
                </c:pt>
                <c:pt idx="9">
                  <c:v>0.33269720101781169</c:v>
                </c:pt>
                <c:pt idx="10">
                  <c:v>0.30631618288277063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Internacionais_todas_as_vias!$C$104</c:f>
              <c:strCache>
                <c:ptCount val="1"/>
                <c:pt idx="0">
                  <c:v>Peru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Internacionais_todas_as_vias!$D$101:$N$101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Internacionais_todas_as_vias!$D$104:$N$104</c:f>
              <c:numCache>
                <c:formatCode>0%</c:formatCode>
                <c:ptCount val="11"/>
                <c:pt idx="0">
                  <c:v>8.4660109764712277E-2</c:v>
                </c:pt>
                <c:pt idx="1">
                  <c:v>3.2762381837278823E-2</c:v>
                </c:pt>
                <c:pt idx="2">
                  <c:v>5.8446784827468103E-2</c:v>
                </c:pt>
                <c:pt idx="3">
                  <c:v>6.0698561784561199E-2</c:v>
                </c:pt>
                <c:pt idx="4">
                  <c:v>2.7314578005115088E-2</c:v>
                </c:pt>
                <c:pt idx="5">
                  <c:v>3.5724863867307652E-2</c:v>
                </c:pt>
                <c:pt idx="6">
                  <c:v>4.0050092719697519E-2</c:v>
                </c:pt>
                <c:pt idx="7">
                  <c:v>4.2903917805125889E-2</c:v>
                </c:pt>
                <c:pt idx="8">
                  <c:v>2.795003621844137E-2</c:v>
                </c:pt>
                <c:pt idx="9">
                  <c:v>2.3212338370462687E-2</c:v>
                </c:pt>
                <c:pt idx="10">
                  <c:v>1.5086582783107014E-2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Internacionais_todas_as_vias!$B$105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Internacionais_todas_as_vias!$D$101:$N$101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Internacionais_todas_as_vias!$D$105:$N$105</c:f>
              <c:numCache>
                <c:formatCode>0%</c:formatCode>
                <c:ptCount val="11"/>
                <c:pt idx="0">
                  <c:v>0.85346592041152702</c:v>
                </c:pt>
                <c:pt idx="1">
                  <c:v>0.92199240526783555</c:v>
                </c:pt>
                <c:pt idx="2">
                  <c:v>0.97203527699289327</c:v>
                </c:pt>
                <c:pt idx="3">
                  <c:v>0.94923686527737017</c:v>
                </c:pt>
                <c:pt idx="4">
                  <c:v>0.92235294117647049</c:v>
                </c:pt>
                <c:pt idx="5">
                  <c:v>0.89022806497915286</c:v>
                </c:pt>
                <c:pt idx="6">
                  <c:v>0.89456445825205311</c:v>
                </c:pt>
                <c:pt idx="7">
                  <c:v>0.86782044871691488</c:v>
                </c:pt>
                <c:pt idx="8">
                  <c:v>0.90070846804826765</c:v>
                </c:pt>
                <c:pt idx="9">
                  <c:v>0.90260684426442339</c:v>
                </c:pt>
                <c:pt idx="10">
                  <c:v>0.92956272580042354</c:v>
                </c:pt>
              </c:numCache>
            </c:numRef>
          </c:val>
          <c:extLst xmlns:c16r2="http://schemas.microsoft.com/office/drawing/2015/06/chart"/>
        </c:ser>
        <c:dLbls>
          <c:showVal val="1"/>
        </c:dLbls>
        <c:marker val="1"/>
        <c:axId val="103576704"/>
        <c:axId val="103578240"/>
      </c:lineChart>
      <c:catAx>
        <c:axId val="1035767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578240"/>
        <c:crosses val="autoZero"/>
        <c:auto val="1"/>
        <c:lblAlgn val="ctr"/>
        <c:lblOffset val="100"/>
      </c:catAx>
      <c:valAx>
        <c:axId val="103578240"/>
        <c:scaling>
          <c:orientation val="minMax"/>
          <c:max val="1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57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3 MAIORES QUANTIDADES DE CHEGADAS DE TURISTAS ESTRANGEIROS EM MS POR VIA DE ACESSO TERRESTRE - 2007-2017</a:t>
            </a: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Lbls>
            <c:dLbl>
              <c:idx val="0"/>
              <c:layout>
                <c:manualLayout>
                  <c:x val="3.1035870516185487E-2"/>
                  <c:y val="-2.0567220764071161E-2"/>
                </c:manualLayout>
              </c:layout>
              <c:dLblPos val="bestFit"/>
              <c:showVal val="1"/>
              <c:extLst xmlns:c16r2="http://schemas.microsoft.com/office/drawing/2015/06/chart"/>
            </c:dLbl>
            <c:dLbl>
              <c:idx val="1"/>
              <c:layout>
                <c:manualLayout>
                  <c:x val="-9.8022747156605444E-3"/>
                  <c:y val="2.8174030329542139E-2"/>
                </c:manualLayout>
              </c:layout>
              <c:dLblPos val="bestFit"/>
              <c:showVal val="1"/>
              <c:extLst xmlns:c16r2="http://schemas.microsoft.com/office/drawing/2015/06/chart"/>
            </c:dLbl>
            <c:dLbl>
              <c:idx val="2"/>
              <c:layout>
                <c:manualLayout>
                  <c:x val="-4.529002624671917E-2"/>
                  <c:y val="-3.4491105278506906E-2"/>
                </c:manualLayout>
              </c:layout>
              <c:dLblPos val="bestFit"/>
              <c:showVal val="1"/>
              <c:extLst xmlns:c16r2="http://schemas.microsoft.com/office/drawing/2015/06/chart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/>
          </c:dLbls>
          <c:cat>
            <c:strRef>
              <c:f>Internacionais_Terrestres!$C$5:$C$7</c:f>
              <c:strCache>
                <c:ptCount val="3"/>
                <c:pt idx="0">
                  <c:v>Bolívia</c:v>
                </c:pt>
                <c:pt idx="1">
                  <c:v>Paraguai</c:v>
                </c:pt>
                <c:pt idx="2">
                  <c:v>Peru</c:v>
                </c:pt>
              </c:strCache>
            </c:strRef>
          </c:cat>
          <c:val>
            <c:numRef>
              <c:f>Internacionais_Terrestres!$O$5:$O$7</c:f>
              <c:numCache>
                <c:formatCode>#,##0</c:formatCode>
                <c:ptCount val="3"/>
                <c:pt idx="0">
                  <c:v>339919</c:v>
                </c:pt>
                <c:pt idx="1">
                  <c:v>208484</c:v>
                </c:pt>
                <c:pt idx="2">
                  <c:v>25371</c:v>
                </c:pt>
              </c:numCache>
            </c:numRef>
          </c:val>
          <c:extLst xmlns:c16r2="http://schemas.microsoft.com/office/drawing/2015/06/chart"/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3 MAIORES QUANTIDADES DE CHEGADAS DE TURISTAS ESTRANGEIROS NO BRASIL POR VIA DE ACESSO TERRESTRE - 2007-2017</a:t>
            </a: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Lbls>
            <c:dLbl>
              <c:idx val="0"/>
              <c:layout>
                <c:manualLayout>
                  <c:x val="1.666666666666667E-2"/>
                  <c:y val="-6.103510498687665E-2"/>
                </c:manualLayout>
              </c:layout>
              <c:dLblPos val="bestFit"/>
              <c:showVal val="1"/>
              <c:extLst xmlns:c16r2="http://schemas.microsoft.com/office/drawing/2015/06/chart"/>
            </c:dLbl>
            <c:dLbl>
              <c:idx val="1"/>
              <c:layout>
                <c:manualLayout>
                  <c:x val="-9.6290463692038641E-3"/>
                  <c:y val="4.6192038495188104E-2"/>
                </c:manualLayout>
              </c:layout>
              <c:dLblPos val="bestFit"/>
              <c:showVal val="1"/>
              <c:extLst xmlns:c16r2="http://schemas.microsoft.com/office/drawing/2015/06/chart"/>
            </c:dLbl>
            <c:dLbl>
              <c:idx val="2"/>
              <c:layout>
                <c:manualLayout>
                  <c:x val="-2.0239063867016654E-2"/>
                  <c:y val="-1.0573417906095072E-2"/>
                </c:manualLayout>
              </c:layout>
              <c:dLblPos val="bestFit"/>
              <c:showVal val="1"/>
              <c:extLst xmlns:c16r2="http://schemas.microsoft.com/office/drawing/2015/06/chart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/>
          </c:dLbls>
          <c:cat>
            <c:strRef>
              <c:f>Internacionais_Terrestres!$C$31:$C$33</c:f>
              <c:strCache>
                <c:ptCount val="3"/>
                <c:pt idx="0">
                  <c:v>Argentina</c:v>
                </c:pt>
                <c:pt idx="1">
                  <c:v>Paraguai</c:v>
                </c:pt>
                <c:pt idx="2">
                  <c:v>Uruguai</c:v>
                </c:pt>
              </c:strCache>
            </c:strRef>
          </c:cat>
          <c:val>
            <c:numRef>
              <c:f>Internacionais_Terrestres!$O$31:$O$33</c:f>
              <c:numCache>
                <c:formatCode>#,##0</c:formatCode>
                <c:ptCount val="3"/>
                <c:pt idx="0">
                  <c:v>9651119</c:v>
                </c:pt>
                <c:pt idx="1">
                  <c:v>2229690</c:v>
                </c:pt>
                <c:pt idx="2">
                  <c:v>1745270</c:v>
                </c:pt>
              </c:numCache>
            </c:numRef>
          </c:val>
          <c:extLst xmlns:c16r2="http://schemas.microsoft.com/office/drawing/2015/06/chart"/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CADASTUR EM MS - 2017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9.6807836520434981E-2"/>
          <c:y val="0.29871589314175617"/>
          <c:w val="0.35449418822647177"/>
          <c:h val="0.59974847554931765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Pt>
            <c:idx val="8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Pt>
            <c:idx val="9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Lbls>
            <c:dLbl>
              <c:idx val="0"/>
              <c:layout>
                <c:manualLayout>
                  <c:x val="-2.3997375328083995E-2"/>
                  <c:y val="-1.1686212939394657E-2"/>
                </c:manualLayout>
              </c:layout>
              <c:dLblPos val="bestFit"/>
              <c:showPercent val="1"/>
              <c:extLst xmlns:c16r2="http://schemas.microsoft.com/office/drawing/2015/06/chart"/>
            </c:dLbl>
            <c:dLbl>
              <c:idx val="1"/>
              <c:layout>
                <c:manualLayout>
                  <c:x val="2.3875140607424084E-3"/>
                  <c:y val="-5.1072150724361866E-2"/>
                </c:manualLayout>
              </c:layout>
              <c:dLblPos val="bestFit"/>
              <c:showPercent val="1"/>
              <c:extLst xmlns:c16r2="http://schemas.microsoft.com/office/drawing/2015/06/chart"/>
            </c:dLbl>
            <c:dLbl>
              <c:idx val="2"/>
              <c:layout>
                <c:manualLayout>
                  <c:x val="-7.3217097862767174E-3"/>
                  <c:y val="-5.9614149439779244E-3"/>
                </c:manualLayout>
              </c:layout>
              <c:dLblPos val="bestFit"/>
              <c:showPercent val="1"/>
              <c:extLst xmlns:c16r2="http://schemas.microsoft.com/office/drawing/2015/06/chart"/>
            </c:dLbl>
            <c:dLbl>
              <c:idx val="3"/>
              <c:layout>
                <c:manualLayout>
                  <c:x val="-8.1949756280464935E-3"/>
                  <c:y val="-5.8304192338495472E-3"/>
                </c:manualLayout>
              </c:layout>
              <c:dLblPos val="bestFit"/>
              <c:showPercent val="1"/>
              <c:extLst xmlns:c16r2="http://schemas.microsoft.com/office/drawing/2015/06/chart"/>
            </c:dLbl>
            <c:dLbl>
              <c:idx val="4"/>
              <c:delete val="1"/>
              <c:extLst xmlns:c16r2="http://schemas.microsoft.com/office/drawing/2015/06/chart"/>
            </c:dLbl>
            <c:dLbl>
              <c:idx val="5"/>
              <c:layout>
                <c:manualLayout>
                  <c:x val="-1.0126734158230235E-2"/>
                  <c:y val="-4.8157258288333303E-2"/>
                </c:manualLayout>
              </c:layout>
              <c:dLblPos val="bestFit"/>
              <c:showPercent val="1"/>
              <c:extLst xmlns:c16r2="http://schemas.microsoft.com/office/drawing/2015/06/chart"/>
            </c:dLbl>
            <c:dLbl>
              <c:idx val="6"/>
              <c:layout>
                <c:manualLayout>
                  <c:x val="1.3932508436445447E-2"/>
                  <c:y val="-1.9774008611461408E-2"/>
                </c:manualLayout>
              </c:layout>
              <c:dLblPos val="bestFit"/>
              <c:showPercent val="1"/>
              <c:extLst xmlns:c16r2="http://schemas.microsoft.com/office/drawing/2015/06/chart"/>
            </c:dLbl>
            <c:dLbl>
              <c:idx val="7"/>
              <c:layout>
                <c:manualLayout>
                  <c:x val="9.4049493813273353E-3"/>
                  <c:y val="1.3423095526956414E-2"/>
                </c:manualLayout>
              </c:layout>
              <c:dLblPos val="bestFit"/>
              <c:showPercent val="1"/>
              <c:extLst xmlns:c16r2="http://schemas.microsoft.com/office/drawing/2015/06/chart"/>
            </c:dLbl>
            <c:dLbl>
              <c:idx val="9"/>
              <c:layout>
                <c:manualLayout>
                  <c:x val="1.1861173603299592E-2"/>
                  <c:y val="-7.0322176495309693E-3"/>
                </c:manualLayout>
              </c:layout>
              <c:dLblPos val="bestFit"/>
              <c:showPercent val="1"/>
              <c:extLst xmlns:c16r2="http://schemas.microsoft.com/office/drawing/2015/06/chart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/>
          </c:dLbls>
          <c:cat>
            <c:strRef>
              <c:f>(CADASTUR!$B$4:$B$5,CADASTUR!$B$8:$B$15)</c:f>
              <c:strCache>
                <c:ptCount val="10"/>
                <c:pt idx="0">
                  <c:v>1 - Agência de turismo </c:v>
                </c:pt>
                <c:pt idx="1">
                  <c:v>2 - Meios de Hospedagem </c:v>
                </c:pt>
                <c:pt idx="2">
                  <c:v>3 - Acampamentos</c:v>
                </c:pt>
                <c:pt idx="3">
                  <c:v>4 - Restaurantes, bares e similares</c:v>
                </c:pt>
                <c:pt idx="4">
                  <c:v>5 - Parques temáticos </c:v>
                </c:pt>
                <c:pt idx="5">
                  <c:v>6 - Transportadoras turisticas </c:v>
                </c:pt>
                <c:pt idx="6">
                  <c:v>7- Locadora de veículos</c:v>
                </c:pt>
                <c:pt idx="7">
                  <c:v>8 - Organizadores de eventos</c:v>
                </c:pt>
                <c:pt idx="8">
                  <c:v>9 - Prestadoras de serviços de infraestrutura e eventos </c:v>
                </c:pt>
                <c:pt idx="9">
                  <c:v>10 - Guias de turismo</c:v>
                </c:pt>
              </c:strCache>
            </c:strRef>
          </c:cat>
          <c:val>
            <c:numRef>
              <c:f>(CADASTUR!$M$4:$M$5,CADASTUR!$M$8:$M$15)</c:f>
              <c:numCache>
                <c:formatCode>General</c:formatCode>
                <c:ptCount val="10"/>
                <c:pt idx="0">
                  <c:v>304</c:v>
                </c:pt>
                <c:pt idx="1">
                  <c:v>245</c:v>
                </c:pt>
                <c:pt idx="2">
                  <c:v>8</c:v>
                </c:pt>
                <c:pt idx="3">
                  <c:v>87</c:v>
                </c:pt>
                <c:pt idx="4">
                  <c:v>0</c:v>
                </c:pt>
                <c:pt idx="5">
                  <c:v>149</c:v>
                </c:pt>
                <c:pt idx="6">
                  <c:v>79</c:v>
                </c:pt>
                <c:pt idx="7">
                  <c:v>47</c:v>
                </c:pt>
                <c:pt idx="8">
                  <c:v>27</c:v>
                </c:pt>
                <c:pt idx="9">
                  <c:v>221</c:v>
                </c:pt>
              </c:numCache>
            </c:numRef>
          </c:val>
          <c:extLst xmlns:c16r2="http://schemas.microsoft.com/office/drawing/2015/06/chart"/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2011829771278584"/>
          <c:y val="0.18335085757784811"/>
          <c:w val="0.47750074990626185"/>
          <c:h val="0.72842847769028884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r>
              <a:rPr lang="en-US">
                <a:solidFill>
                  <a:schemeClr val="bg1">
                    <a:lumMod val="50000"/>
                  </a:schemeClr>
                </a:solidFill>
              </a:rPr>
              <a:t>PIB MS - 2010-2015 - Em R$ Milhões </a:t>
            </a:r>
          </a:p>
        </c:rich>
      </c:tx>
      <c:layout>
        <c:manualLayout>
          <c:xMode val="edge"/>
          <c:yMode val="edge"/>
          <c:x val="0.15382629107981224"/>
          <c:y val="4.6296296296296301E-2"/>
        </c:manualLayout>
      </c:layout>
    </c:title>
    <c:plotArea>
      <c:layout/>
      <c:lineChart>
        <c:grouping val="standard"/>
        <c:ser>
          <c:idx val="0"/>
          <c:order val="0"/>
          <c:tx>
            <c:strRef>
              <c:f>PIB_MS!$B$25</c:f>
              <c:strCache>
                <c:ptCount val="1"/>
                <c:pt idx="0">
                  <c:v>PIB (Preços Básicos)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5009611474622018E-2"/>
                  <c:y val="-3.7511665208515607E-2"/>
                </c:manualLayout>
              </c:layout>
              <c:dLblPos val="r"/>
              <c:showVal val="1"/>
              <c:extLst xmlns:c16r2="http://schemas.microsoft.com/office/drawing/2015/06/chart"/>
            </c:dLbl>
            <c:dLbl>
              <c:idx val="4"/>
              <c:layout>
                <c:manualLayout>
                  <c:x val="-4.2521718235924738E-2"/>
                  <c:y val="-4.2141659375911342E-2"/>
                </c:manualLayout>
              </c:layout>
              <c:dLblPos val="r"/>
              <c:showVal val="1"/>
              <c:extLst xmlns:c16r2="http://schemas.microsoft.com/office/drawing/2015/06/chart"/>
            </c:dLbl>
            <c:spPr>
              <a:noFill/>
              <a:ln>
                <a:noFill/>
              </a:ln>
              <a:effectLst/>
            </c:spPr>
            <c:dLblPos val="t"/>
            <c:showVal val="1"/>
            <c:extLst xmlns:c16r2="http://schemas.microsoft.com/office/drawing/2015/06/chart"/>
          </c:dLbls>
          <c:cat>
            <c:numRef>
              <c:f>PIB_MS!$C$3:$H$3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PIB_MS!$C$25:$H$25</c:f>
              <c:numCache>
                <c:formatCode>#,##0.00</c:formatCode>
                <c:ptCount val="6"/>
                <c:pt idx="0">
                  <c:v>41496.01</c:v>
                </c:pt>
                <c:pt idx="1">
                  <c:v>48345.89</c:v>
                </c:pt>
                <c:pt idx="2">
                  <c:v>54640.58</c:v>
                </c:pt>
                <c:pt idx="3">
                  <c:v>61246.74</c:v>
                </c:pt>
                <c:pt idx="4">
                  <c:v>70372.62</c:v>
                </c:pt>
                <c:pt idx="5">
                  <c:v>74316.36</c:v>
                </c:pt>
              </c:numCache>
            </c:numRef>
          </c:val>
          <c:extLst xmlns:c16r2="http://schemas.microsoft.com/office/drawing/2015/06/chart"/>
        </c:ser>
        <c:dLbls/>
        <c:marker val="1"/>
        <c:axId val="146389632"/>
        <c:axId val="146403712"/>
      </c:lineChart>
      <c:catAx>
        <c:axId val="146389632"/>
        <c:scaling>
          <c:orientation val="minMax"/>
        </c:scaling>
        <c:axPos val="b"/>
        <c:numFmt formatCode="General" sourceLinked="1"/>
        <c:majorTickMark val="none"/>
        <c:tickLblPos val="nextTo"/>
        <c:crossAx val="146403712"/>
        <c:crosses val="autoZero"/>
        <c:auto val="1"/>
        <c:lblAlgn val="ctr"/>
        <c:lblOffset val="100"/>
      </c:catAx>
      <c:valAx>
        <c:axId val="146403712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spPr>
          <a:ln w="9525">
            <a:noFill/>
          </a:ln>
        </c:spPr>
        <c:crossAx val="146389632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Composição do Valor Adicionado do Produto Interno Bruto por Setor em MS – 2010-2015 ( % )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VA_MS!$B$4</c:f>
              <c:strCache>
                <c:ptCount val="1"/>
                <c:pt idx="0">
                  <c:v>AGROPECUÁRIA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/>
          </c:dLbls>
          <c:cat>
            <c:numRef>
              <c:f>VA_MS!$C$3:$H$3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VA_MS!$C$4:$H$4</c:f>
              <c:numCache>
                <c:formatCode>General</c:formatCode>
                <c:ptCount val="6"/>
                <c:pt idx="0">
                  <c:v>17.240000000000002</c:v>
                </c:pt>
                <c:pt idx="1">
                  <c:v>17.53</c:v>
                </c:pt>
                <c:pt idx="2">
                  <c:v>17.7</c:v>
                </c:pt>
                <c:pt idx="3">
                  <c:v>17.71</c:v>
                </c:pt>
                <c:pt idx="4">
                  <c:v>17.330000000000002</c:v>
                </c:pt>
                <c:pt idx="5">
                  <c:v>18.37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VA_MS!$B$8</c:f>
              <c:strCache>
                <c:ptCount val="1"/>
                <c:pt idx="0">
                  <c:v>INDÚSTRIA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/>
          </c:dLbls>
          <c:cat>
            <c:numRef>
              <c:f>VA_MS!$C$3:$H$3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VA_MS!$C$8:$H$8</c:f>
              <c:numCache>
                <c:formatCode>General</c:formatCode>
                <c:ptCount val="6"/>
                <c:pt idx="0">
                  <c:v>22.599999999999998</c:v>
                </c:pt>
                <c:pt idx="1">
                  <c:v>22.639999999999997</c:v>
                </c:pt>
                <c:pt idx="2">
                  <c:v>22.55</c:v>
                </c:pt>
                <c:pt idx="3">
                  <c:v>22.099999999999998</c:v>
                </c:pt>
                <c:pt idx="4">
                  <c:v>21.630000000000003</c:v>
                </c:pt>
                <c:pt idx="5">
                  <c:v>22.05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VA_MS!$B$13</c:f>
              <c:strCache>
                <c:ptCount val="1"/>
                <c:pt idx="0">
                  <c:v>SERVIÇOS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/>
          </c:dLbls>
          <c:cat>
            <c:numRef>
              <c:f>VA_MS!$C$3:$H$3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VA_MS!$C$13:$H$13</c:f>
              <c:numCache>
                <c:formatCode>General</c:formatCode>
                <c:ptCount val="6"/>
                <c:pt idx="0">
                  <c:v>60.17</c:v>
                </c:pt>
                <c:pt idx="1">
                  <c:v>59.83</c:v>
                </c:pt>
                <c:pt idx="2">
                  <c:v>59.740000000000009</c:v>
                </c:pt>
                <c:pt idx="3">
                  <c:v>60.199999999999996</c:v>
                </c:pt>
                <c:pt idx="4">
                  <c:v>61.040000000000006</c:v>
                </c:pt>
                <c:pt idx="5">
                  <c:v>59.589999999999996</c:v>
                </c:pt>
              </c:numCache>
            </c:numRef>
          </c:val>
          <c:extLst xmlns:c16r2="http://schemas.microsoft.com/office/drawing/2015/06/chart"/>
        </c:ser>
        <c:dLbls>
          <c:showVal val="1"/>
        </c:dLbls>
        <c:gapWidth val="75"/>
        <c:overlap val="40"/>
        <c:axId val="102565376"/>
        <c:axId val="102566912"/>
      </c:barChart>
      <c:catAx>
        <c:axId val="1025653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566912"/>
        <c:crosses val="autoZero"/>
        <c:auto val="1"/>
        <c:lblAlgn val="ctr"/>
        <c:lblOffset val="100"/>
      </c:catAx>
      <c:valAx>
        <c:axId val="1025669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56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00"/>
              <a:t>Valor bruto da produção, a preços correntes, do total da economia do estado e das Atividades Características do Turismo (ACT) - MS - 2013-2015 - Em milhões R$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ACT_MS!$B$4</c:f>
              <c:strCache>
                <c:ptCount val="1"/>
                <c:pt idx="0">
                  <c:v>Total da Economia do Estado a preços de mercado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(ACT_MS!$C$3,ACT_MS!$E$3,ACT_MS!$G$3)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(ACT_MS!$C$4,ACT_MS!$E$4,ACT_MS!$G$4)</c:f>
              <c:numCache>
                <c:formatCode>#,##0</c:formatCode>
                <c:ptCount val="3"/>
                <c:pt idx="0">
                  <c:v>69203.199999999997</c:v>
                </c:pt>
                <c:pt idx="1">
                  <c:v>78950.13</c:v>
                </c:pt>
                <c:pt idx="2">
                  <c:v>83082.34</c:v>
                </c:pt>
              </c:numCache>
            </c:numRef>
          </c:val>
          <c:extLst xmlns:c16r2="http://schemas.microsoft.com/office/drawing/2015/06/chart"/>
        </c:ser>
        <c:dLbls/>
        <c:gapWidth val="219"/>
        <c:overlap val="-27"/>
        <c:axId val="102747136"/>
        <c:axId val="126616320"/>
      </c:barChart>
      <c:lineChart>
        <c:grouping val="standard"/>
        <c:ser>
          <c:idx val="1"/>
          <c:order val="1"/>
          <c:tx>
            <c:strRef>
              <c:f>ACT_MS!$B$5</c:f>
              <c:strCache>
                <c:ptCount val="1"/>
                <c:pt idx="0">
                  <c:v>Atividades Características do Turismo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(ACT_MS!$C$3,ACT_MS!$E$3,ACT_MS!$G$3)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(ACT_MS!$C$5,ACT_MS!$E$5,ACT_MS!$G$5)</c:f>
              <c:numCache>
                <c:formatCode>#,##0</c:formatCode>
                <c:ptCount val="3"/>
                <c:pt idx="0">
                  <c:v>2046</c:v>
                </c:pt>
                <c:pt idx="1">
                  <c:v>2142.5</c:v>
                </c:pt>
                <c:pt idx="2">
                  <c:v>2260</c:v>
                </c:pt>
              </c:numCache>
            </c:numRef>
          </c:val>
          <c:extLst xmlns:c16r2="http://schemas.microsoft.com/office/drawing/2015/06/chart"/>
        </c:ser>
        <c:dLbls/>
        <c:marker val="1"/>
        <c:axId val="126623744"/>
        <c:axId val="126617856"/>
      </c:lineChart>
      <c:catAx>
        <c:axId val="1027471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616320"/>
        <c:crosses val="autoZero"/>
        <c:auto val="1"/>
        <c:lblAlgn val="ctr"/>
        <c:lblOffset val="100"/>
      </c:catAx>
      <c:valAx>
        <c:axId val="1266163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747136"/>
        <c:crosses val="autoZero"/>
        <c:crossBetween val="between"/>
      </c:valAx>
      <c:valAx>
        <c:axId val="126617856"/>
        <c:scaling>
          <c:orientation val="minMax"/>
        </c:scaling>
        <c:axPos val="r"/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623744"/>
        <c:crosses val="max"/>
        <c:crossBetween val="between"/>
      </c:valAx>
      <c:catAx>
        <c:axId val="126623744"/>
        <c:scaling>
          <c:orientation val="minMax"/>
        </c:scaling>
        <c:delete val="1"/>
        <c:axPos val="b"/>
        <c:numFmt formatCode="General" sourceLinked="1"/>
        <c:majorTickMark val="none"/>
        <c:tickLblPos val="none"/>
        <c:crossAx val="126617856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00" b="0" i="0" u="none" strike="noStrike" baseline="0">
                <a:effectLst/>
              </a:rPr>
              <a:t>Valor bruto da produção</a:t>
            </a:r>
            <a:r>
              <a:rPr lang="pt-BR" sz="1000" b="0" i="0" baseline="0">
                <a:effectLst/>
              </a:rPr>
              <a:t>, a preços correntes, do total da economia do estado e das Atividades Características do Turismo (ACT), segundo as atividades - MS - 2013-2015 - Em milhões R$</a:t>
            </a:r>
            <a:endParaRPr lang="pt-BR" sz="1000">
              <a:effectLst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ACT_MS!$C$3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ACT_MS!$B$6:$B$14</c:f>
              <c:strCache>
                <c:ptCount val="9"/>
                <c:pt idx="0">
                  <c:v>Serviços de alojamento</c:v>
                </c:pt>
                <c:pt idx="1">
                  <c:v>Serviços de alimentação</c:v>
                </c:pt>
                <c:pt idx="2">
                  <c:v>Transporte ferroviário de passageiros</c:v>
                </c:pt>
                <c:pt idx="3">
                  <c:v>Transporte rodoviário de passageiros</c:v>
                </c:pt>
                <c:pt idx="4">
                  <c:v>Transporte aquaviário de passageiros</c:v>
                </c:pt>
                <c:pt idx="5">
                  <c:v>Transporte aéreo de passageiros</c:v>
                </c:pt>
                <c:pt idx="6">
                  <c:v>Aluguel de equipamentos de transporte</c:v>
                </c:pt>
                <c:pt idx="7">
                  <c:v>Atividades de agências e organizadoras de viagens</c:v>
                </c:pt>
                <c:pt idx="8">
                  <c:v>Atividades culturais, desportivas e recreativas</c:v>
                </c:pt>
              </c:strCache>
            </c:strRef>
          </c:cat>
          <c:val>
            <c:numRef>
              <c:f>ACT_MS!$C$6:$C$14</c:f>
              <c:numCache>
                <c:formatCode>#,##0</c:formatCode>
                <c:ptCount val="9"/>
                <c:pt idx="0">
                  <c:v>275</c:v>
                </c:pt>
                <c:pt idx="1">
                  <c:v>784</c:v>
                </c:pt>
                <c:pt idx="2">
                  <c:v>0</c:v>
                </c:pt>
                <c:pt idx="3">
                  <c:v>507</c:v>
                </c:pt>
                <c:pt idx="4">
                  <c:v>4</c:v>
                </c:pt>
                <c:pt idx="5">
                  <c:v>277</c:v>
                </c:pt>
                <c:pt idx="6">
                  <c:v>72</c:v>
                </c:pt>
                <c:pt idx="7">
                  <c:v>68</c:v>
                </c:pt>
                <c:pt idx="8">
                  <c:v>59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ACT_MS!$E$3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ACT_MS!$B$6:$B$14</c:f>
              <c:strCache>
                <c:ptCount val="9"/>
                <c:pt idx="0">
                  <c:v>Serviços de alojamento</c:v>
                </c:pt>
                <c:pt idx="1">
                  <c:v>Serviços de alimentação</c:v>
                </c:pt>
                <c:pt idx="2">
                  <c:v>Transporte ferroviário de passageiros</c:v>
                </c:pt>
                <c:pt idx="3">
                  <c:v>Transporte rodoviário de passageiros</c:v>
                </c:pt>
                <c:pt idx="4">
                  <c:v>Transporte aquaviário de passageiros</c:v>
                </c:pt>
                <c:pt idx="5">
                  <c:v>Transporte aéreo de passageiros</c:v>
                </c:pt>
                <c:pt idx="6">
                  <c:v>Aluguel de equipamentos de transporte</c:v>
                </c:pt>
                <c:pt idx="7">
                  <c:v>Atividades de agências e organizadoras de viagens</c:v>
                </c:pt>
                <c:pt idx="8">
                  <c:v>Atividades culturais, desportivas e recreativas</c:v>
                </c:pt>
              </c:strCache>
            </c:strRef>
          </c:cat>
          <c:val>
            <c:numRef>
              <c:f>ACT_MS!$E$6:$E$14</c:f>
              <c:numCache>
                <c:formatCode>#,##0</c:formatCode>
                <c:ptCount val="9"/>
                <c:pt idx="0">
                  <c:v>273</c:v>
                </c:pt>
                <c:pt idx="1">
                  <c:v>779</c:v>
                </c:pt>
                <c:pt idx="2">
                  <c:v>0</c:v>
                </c:pt>
                <c:pt idx="3">
                  <c:v>537</c:v>
                </c:pt>
                <c:pt idx="4">
                  <c:v>4.5</c:v>
                </c:pt>
                <c:pt idx="5">
                  <c:v>296</c:v>
                </c:pt>
                <c:pt idx="6">
                  <c:v>106</c:v>
                </c:pt>
                <c:pt idx="7">
                  <c:v>81</c:v>
                </c:pt>
                <c:pt idx="8">
                  <c:v>66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ACT_MS!$G$3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ACT_MS!$B$6:$B$14</c:f>
              <c:strCache>
                <c:ptCount val="9"/>
                <c:pt idx="0">
                  <c:v>Serviços de alojamento</c:v>
                </c:pt>
                <c:pt idx="1">
                  <c:v>Serviços de alimentação</c:v>
                </c:pt>
                <c:pt idx="2">
                  <c:v>Transporte ferroviário de passageiros</c:v>
                </c:pt>
                <c:pt idx="3">
                  <c:v>Transporte rodoviário de passageiros</c:v>
                </c:pt>
                <c:pt idx="4">
                  <c:v>Transporte aquaviário de passageiros</c:v>
                </c:pt>
                <c:pt idx="5">
                  <c:v>Transporte aéreo de passageiros</c:v>
                </c:pt>
                <c:pt idx="6">
                  <c:v>Aluguel de equipamentos de transporte</c:v>
                </c:pt>
                <c:pt idx="7">
                  <c:v>Atividades de agências e organizadoras de viagens</c:v>
                </c:pt>
                <c:pt idx="8">
                  <c:v>Atividades culturais, desportivas e recreativas</c:v>
                </c:pt>
              </c:strCache>
            </c:strRef>
          </c:cat>
          <c:val>
            <c:numRef>
              <c:f>ACT_MS!$G$6:$G$14</c:f>
              <c:numCache>
                <c:formatCode>#,##0</c:formatCode>
                <c:ptCount val="9"/>
                <c:pt idx="0">
                  <c:v>222</c:v>
                </c:pt>
                <c:pt idx="1">
                  <c:v>878</c:v>
                </c:pt>
                <c:pt idx="2">
                  <c:v>0</c:v>
                </c:pt>
                <c:pt idx="3">
                  <c:v>591</c:v>
                </c:pt>
                <c:pt idx="4">
                  <c:v>3</c:v>
                </c:pt>
                <c:pt idx="5">
                  <c:v>305</c:v>
                </c:pt>
                <c:pt idx="6">
                  <c:v>69</c:v>
                </c:pt>
                <c:pt idx="7">
                  <c:v>113</c:v>
                </c:pt>
                <c:pt idx="8">
                  <c:v>79</c:v>
                </c:pt>
              </c:numCache>
            </c:numRef>
          </c:val>
          <c:extLst xmlns:c16r2="http://schemas.microsoft.com/office/drawing/2015/06/chart"/>
        </c:ser>
        <c:dLbls/>
        <c:axId val="126672896"/>
        <c:axId val="126674432"/>
      </c:barChart>
      <c:catAx>
        <c:axId val="126672896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674432"/>
        <c:crosses val="autoZero"/>
        <c:auto val="1"/>
        <c:lblAlgn val="ctr"/>
        <c:lblOffset val="100"/>
      </c:catAx>
      <c:valAx>
        <c:axId val="1266744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67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00" b="0" i="0" u="none" strike="noStrike" baseline="0">
                <a:effectLst/>
              </a:rPr>
              <a:t>Valor Agregado</a:t>
            </a:r>
            <a:r>
              <a:rPr lang="pt-BR" sz="1000" b="0" i="0" baseline="0">
                <a:effectLst/>
              </a:rPr>
              <a:t>, a preços correntes, do total da economia do estado e das Atividades Características do Turismo (ACT), segundo as atividades - MS - 2013-2015 - Em milhões R$</a:t>
            </a:r>
            <a:endParaRPr lang="pt-BR" sz="1000">
              <a:effectLst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ACT_MS!$C$19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ACT_MS!$B$21:$B$29</c:f>
              <c:strCache>
                <c:ptCount val="9"/>
                <c:pt idx="0">
                  <c:v>Serviços de alojamento</c:v>
                </c:pt>
                <c:pt idx="1">
                  <c:v>Serviços de alimentação</c:v>
                </c:pt>
                <c:pt idx="2">
                  <c:v>Transporte ferroviário de passageiros</c:v>
                </c:pt>
                <c:pt idx="3">
                  <c:v>Transporte rodoviário de passageiros</c:v>
                </c:pt>
                <c:pt idx="4">
                  <c:v>Transporte aquaviário de passageiros</c:v>
                </c:pt>
                <c:pt idx="5">
                  <c:v>Transporte aéreo de passageiros</c:v>
                </c:pt>
                <c:pt idx="6">
                  <c:v>Aluguel de equipamentos de transporte</c:v>
                </c:pt>
                <c:pt idx="7">
                  <c:v>Atividades de agências e organizadoras de viagens</c:v>
                </c:pt>
                <c:pt idx="8">
                  <c:v>Atividades culturais, desportivas e recreativas</c:v>
                </c:pt>
              </c:strCache>
            </c:strRef>
          </c:cat>
          <c:val>
            <c:numRef>
              <c:f>ACT_MS!$C$21:$C$29</c:f>
              <c:numCache>
                <c:formatCode>#,##0</c:formatCode>
                <c:ptCount val="9"/>
                <c:pt idx="0">
                  <c:v>190</c:v>
                </c:pt>
                <c:pt idx="1">
                  <c:v>441</c:v>
                </c:pt>
                <c:pt idx="2">
                  <c:v>0</c:v>
                </c:pt>
                <c:pt idx="3">
                  <c:v>299</c:v>
                </c:pt>
                <c:pt idx="4">
                  <c:v>2.4</c:v>
                </c:pt>
                <c:pt idx="5">
                  <c:v>74</c:v>
                </c:pt>
                <c:pt idx="6">
                  <c:v>53</c:v>
                </c:pt>
                <c:pt idx="7">
                  <c:v>48</c:v>
                </c:pt>
                <c:pt idx="8">
                  <c:v>47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ACT_MS!$E$19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ACT_MS!$B$21:$B$29</c:f>
              <c:strCache>
                <c:ptCount val="9"/>
                <c:pt idx="0">
                  <c:v>Serviços de alojamento</c:v>
                </c:pt>
                <c:pt idx="1">
                  <c:v>Serviços de alimentação</c:v>
                </c:pt>
                <c:pt idx="2">
                  <c:v>Transporte ferroviário de passageiros</c:v>
                </c:pt>
                <c:pt idx="3">
                  <c:v>Transporte rodoviário de passageiros</c:v>
                </c:pt>
                <c:pt idx="4">
                  <c:v>Transporte aquaviário de passageiros</c:v>
                </c:pt>
                <c:pt idx="5">
                  <c:v>Transporte aéreo de passageiros</c:v>
                </c:pt>
                <c:pt idx="6">
                  <c:v>Aluguel de equipamentos de transporte</c:v>
                </c:pt>
                <c:pt idx="7">
                  <c:v>Atividades de agências e organizadoras de viagens</c:v>
                </c:pt>
                <c:pt idx="8">
                  <c:v>Atividades culturais, desportivas e recreativas</c:v>
                </c:pt>
              </c:strCache>
            </c:strRef>
          </c:cat>
          <c:val>
            <c:numRef>
              <c:f>ACT_MS!$E$21:$E$29</c:f>
              <c:numCache>
                <c:formatCode>#,##0</c:formatCode>
                <c:ptCount val="9"/>
                <c:pt idx="0">
                  <c:v>197</c:v>
                </c:pt>
                <c:pt idx="1">
                  <c:v>497</c:v>
                </c:pt>
                <c:pt idx="2">
                  <c:v>0</c:v>
                </c:pt>
                <c:pt idx="3">
                  <c:v>341</c:v>
                </c:pt>
                <c:pt idx="4">
                  <c:v>3.3</c:v>
                </c:pt>
                <c:pt idx="5">
                  <c:v>79</c:v>
                </c:pt>
                <c:pt idx="6">
                  <c:v>71</c:v>
                </c:pt>
                <c:pt idx="7">
                  <c:v>62</c:v>
                </c:pt>
                <c:pt idx="8">
                  <c:v>54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ACT_MS!$G$19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ACT_MS!$B$21:$B$29</c:f>
              <c:strCache>
                <c:ptCount val="9"/>
                <c:pt idx="0">
                  <c:v>Serviços de alojamento</c:v>
                </c:pt>
                <c:pt idx="1">
                  <c:v>Serviços de alimentação</c:v>
                </c:pt>
                <c:pt idx="2">
                  <c:v>Transporte ferroviário de passageiros</c:v>
                </c:pt>
                <c:pt idx="3">
                  <c:v>Transporte rodoviário de passageiros</c:v>
                </c:pt>
                <c:pt idx="4">
                  <c:v>Transporte aquaviário de passageiros</c:v>
                </c:pt>
                <c:pt idx="5">
                  <c:v>Transporte aéreo de passageiros</c:v>
                </c:pt>
                <c:pt idx="6">
                  <c:v>Aluguel de equipamentos de transporte</c:v>
                </c:pt>
                <c:pt idx="7">
                  <c:v>Atividades de agências e organizadoras de viagens</c:v>
                </c:pt>
                <c:pt idx="8">
                  <c:v>Atividades culturais, desportivas e recreativas</c:v>
                </c:pt>
              </c:strCache>
            </c:strRef>
          </c:cat>
          <c:val>
            <c:numRef>
              <c:f>ACT_MS!$G$21:$G$29</c:f>
              <c:numCache>
                <c:formatCode>#,##0</c:formatCode>
                <c:ptCount val="9"/>
                <c:pt idx="0">
                  <c:v>131</c:v>
                </c:pt>
                <c:pt idx="1">
                  <c:v>509</c:v>
                </c:pt>
                <c:pt idx="2">
                  <c:v>0</c:v>
                </c:pt>
                <c:pt idx="3">
                  <c:v>344</c:v>
                </c:pt>
                <c:pt idx="4">
                  <c:v>1.6</c:v>
                </c:pt>
                <c:pt idx="5">
                  <c:v>66</c:v>
                </c:pt>
                <c:pt idx="6">
                  <c:v>44</c:v>
                </c:pt>
                <c:pt idx="7">
                  <c:v>83</c:v>
                </c:pt>
                <c:pt idx="8">
                  <c:v>47</c:v>
                </c:pt>
              </c:numCache>
            </c:numRef>
          </c:val>
          <c:extLst xmlns:c16r2="http://schemas.microsoft.com/office/drawing/2015/06/chart"/>
        </c:ser>
        <c:dLbls/>
        <c:axId val="102860288"/>
        <c:axId val="102861824"/>
      </c:barChart>
      <c:catAx>
        <c:axId val="102860288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861824"/>
        <c:crosses val="autoZero"/>
        <c:auto val="1"/>
        <c:lblAlgn val="ctr"/>
        <c:lblOffset val="100"/>
      </c:catAx>
      <c:valAx>
        <c:axId val="1028618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86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FLUXO DE PASSAGEIROS EM MS (ANALÍTICO)</a:t>
            </a:r>
            <a:r>
              <a:rPr lang="en-US" sz="1200" baseline="0"/>
              <a:t> </a:t>
            </a:r>
            <a:r>
              <a:rPr lang="en-US" sz="1200"/>
              <a:t>- 2007-2017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20428718285214353"/>
          <c:y val="0.22666375036453773"/>
          <c:w val="0.40047572178477697"/>
          <c:h val="0.66745953630796162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Lbls>
            <c:dLbl>
              <c:idx val="1"/>
              <c:layout>
                <c:manualLayout>
                  <c:x val="-5.8832020997375348E-3"/>
                  <c:y val="4.2408865558471863E-2"/>
                </c:manualLayout>
              </c:layout>
              <c:dLblPos val="bestFit"/>
              <c:showVal val="1"/>
              <c:showPercent val="1"/>
              <c:extLst xmlns:c16r2="http://schemas.microsoft.com/office/drawing/2015/06/chart"/>
            </c:dLbl>
            <c:dLbl>
              <c:idx val="3"/>
              <c:layout>
                <c:manualLayout>
                  <c:x val="-1.0132983377077864E-2"/>
                  <c:y val="-6.5885462233887429E-2"/>
                </c:manualLayout>
              </c:layout>
              <c:dLblPos val="bestFit"/>
              <c:showVal val="1"/>
              <c:showPercent val="1"/>
              <c:extLst xmlns:c16r2="http://schemas.microsoft.com/office/drawing/2015/06/chart"/>
            </c:dLbl>
            <c:dLbl>
              <c:idx val="4"/>
              <c:layout>
                <c:manualLayout>
                  <c:x val="1.4723425196850399E-2"/>
                  <c:y val="-1.2676436278798484E-2"/>
                </c:manualLayout>
              </c:layout>
              <c:dLblPos val="bestFit"/>
              <c:showVal val="1"/>
              <c:showPercent val="1"/>
              <c:extLst xmlns:c16r2="http://schemas.microsoft.com/office/drawing/2015/06/chart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/>
          </c:dLbls>
          <c:cat>
            <c:strRef>
              <c:f>(Fluxo_de_Passageiros!$B$5:$B$7,Fluxo_de_Passageiros!$B$9:$B$10)</c:f>
              <c:strCache>
                <c:ptCount val="5"/>
                <c:pt idx="0">
                  <c:v>Rodoviário Intermunicipal</c:v>
                </c:pt>
                <c:pt idx="1">
                  <c:v>Rodoviário Interestadual</c:v>
                </c:pt>
                <c:pt idx="2">
                  <c:v>Rodoviário Internacional</c:v>
                </c:pt>
                <c:pt idx="3">
                  <c:v>Aeroportos Infraero</c:v>
                </c:pt>
                <c:pt idx="4">
                  <c:v>Aeroportos Municipais</c:v>
                </c:pt>
              </c:strCache>
            </c:strRef>
          </c:cat>
          <c:val>
            <c:numRef>
              <c:f>(Fluxo_de_Passageiros!$N$5:$N$7,Fluxo_de_Passageiros!$N$9:$N$10)</c:f>
              <c:numCache>
                <c:formatCode>#,##0</c:formatCode>
                <c:ptCount val="5"/>
                <c:pt idx="0">
                  <c:v>57961563</c:v>
                </c:pt>
                <c:pt idx="1">
                  <c:v>8495991.6600000001</c:v>
                </c:pt>
                <c:pt idx="2">
                  <c:v>800638.23888888955</c:v>
                </c:pt>
                <c:pt idx="3">
                  <c:v>15058246</c:v>
                </c:pt>
                <c:pt idx="4">
                  <c:v>977649</c:v>
                </c:pt>
              </c:numCache>
            </c:numRef>
          </c:val>
          <c:extLst xmlns:c16r2="http://schemas.microsoft.com/office/drawing/2015/06/chart"/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FLUXO DE PASSAGEIROS EM MS (SINTÉTICO) - 2007-2017</a:t>
            </a:r>
          </a:p>
        </c:rich>
      </c:tx>
      <c:layout>
        <c:manualLayout>
          <c:xMode val="edge"/>
          <c:yMode val="edge"/>
          <c:x val="0.1311874453193351"/>
          <c:y val="2.3148148148148147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/>
          </c:dPt>
          <c:dLbls>
            <c:dLbl>
              <c:idx val="0"/>
              <c:layout>
                <c:manualLayout>
                  <c:x val="5.6619860017497803E-2"/>
                  <c:y val="-0.10985637212015173"/>
                </c:manualLayout>
              </c:layout>
              <c:dLblPos val="bestFit"/>
              <c:showVal val="1"/>
              <c:showPercent val="1"/>
              <c:extLst xmlns:c16r2="http://schemas.microsoft.com/office/drawing/2015/06/chart"/>
            </c:dLbl>
            <c:dLbl>
              <c:idx val="1"/>
              <c:layout>
                <c:manualLayout>
                  <c:x val="-6.3888888888888884E-2"/>
                  <c:y val="5.3884878973461656E-2"/>
                </c:manualLayout>
              </c:layout>
              <c:dLblPos val="bestFit"/>
              <c:showVal val="1"/>
              <c:showPercent val="1"/>
              <c:extLst xmlns:c16r2="http://schemas.microsoft.com/office/drawing/2015/06/chart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/>
          </c:dLbls>
          <c:cat>
            <c:strRef>
              <c:f>(Fluxo_de_Passageiros!$B$8,Fluxo_de_Passageiros!$B$11)</c:f>
              <c:strCache>
                <c:ptCount val="2"/>
                <c:pt idx="0">
                  <c:v>Rodoviário</c:v>
                </c:pt>
                <c:pt idx="1">
                  <c:v>Aéreo</c:v>
                </c:pt>
              </c:strCache>
            </c:strRef>
          </c:cat>
          <c:val>
            <c:numRef>
              <c:f>(Fluxo_de_Passageiros!$N$8,Fluxo_de_Passageiros!$N$11)</c:f>
              <c:numCache>
                <c:formatCode>#,##0</c:formatCode>
                <c:ptCount val="2"/>
                <c:pt idx="0">
                  <c:v>67258192.898888886</c:v>
                </c:pt>
                <c:pt idx="1">
                  <c:v>16035895</c:v>
                </c:pt>
              </c:numCache>
            </c:numRef>
          </c:val>
          <c:extLst xmlns:c16r2="http://schemas.microsoft.com/office/drawing/2015/06/chart"/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FLUXO DE PASSAGEIROS NOS AEROPORTOS</a:t>
            </a:r>
            <a:r>
              <a:rPr lang="pt-BR" sz="1200" b="1" baseline="0"/>
              <a:t> DE MS - 2015-2016-2017</a:t>
            </a:r>
            <a:endParaRPr lang="pt-BR" sz="1200" b="1"/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Fluxo_de_Passageiros!$C$78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/>
          </c:dLbls>
          <c:cat>
            <c:strRef>
              <c:f>(Fluxo_de_Passageiros!$B$79,Fluxo_de_Passageiros!$B$89)</c:f>
              <c:strCache>
                <c:ptCount val="2"/>
                <c:pt idx="0">
                  <c:v>Aeroportos Infraero</c:v>
                </c:pt>
                <c:pt idx="1">
                  <c:v>Aeroportos Municipais</c:v>
                </c:pt>
              </c:strCache>
            </c:strRef>
          </c:cat>
          <c:val>
            <c:numRef>
              <c:f>(Fluxo_de_Passageiros!$C$79,Fluxo_de_Passageiros!$C$89)</c:f>
              <c:numCache>
                <c:formatCode>#,##0</c:formatCode>
                <c:ptCount val="2"/>
                <c:pt idx="0">
                  <c:v>1594629</c:v>
                </c:pt>
                <c:pt idx="1">
                  <c:v>385232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Fluxo_de_Passageiros!$D$78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/>
          </c:dLbls>
          <c:cat>
            <c:strRef>
              <c:f>(Fluxo_de_Passageiros!$B$79,Fluxo_de_Passageiros!$B$89)</c:f>
              <c:strCache>
                <c:ptCount val="2"/>
                <c:pt idx="0">
                  <c:v>Aeroportos Infraero</c:v>
                </c:pt>
                <c:pt idx="1">
                  <c:v>Aeroportos Municipais</c:v>
                </c:pt>
              </c:strCache>
            </c:strRef>
          </c:cat>
          <c:val>
            <c:numRef>
              <c:f>(Fluxo_de_Passageiros!$D$79,Fluxo_de_Passageiros!$D$89)</c:f>
              <c:numCache>
                <c:formatCode>#,##0</c:formatCode>
                <c:ptCount val="2"/>
                <c:pt idx="0">
                  <c:v>1499429</c:v>
                </c:pt>
                <c:pt idx="1">
                  <c:v>280632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Fluxo_de_Passageiros!$E$78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/>
          </c:dLbls>
          <c:cat>
            <c:strRef>
              <c:f>(Fluxo_de_Passageiros!$B$79,Fluxo_de_Passageiros!$B$89)</c:f>
              <c:strCache>
                <c:ptCount val="2"/>
                <c:pt idx="0">
                  <c:v>Aeroportos Infraero</c:v>
                </c:pt>
                <c:pt idx="1">
                  <c:v>Aeroportos Municipais</c:v>
                </c:pt>
              </c:strCache>
            </c:strRef>
          </c:cat>
          <c:val>
            <c:numRef>
              <c:f>(Fluxo_de_Passageiros!$E$79,Fluxo_de_Passageiros!$E$89)</c:f>
              <c:numCache>
                <c:formatCode>#,##0</c:formatCode>
                <c:ptCount val="2"/>
                <c:pt idx="0">
                  <c:v>1572147</c:v>
                </c:pt>
                <c:pt idx="1">
                  <c:v>232530</c:v>
                </c:pt>
              </c:numCache>
            </c:numRef>
          </c:val>
          <c:extLst xmlns:c16r2="http://schemas.microsoft.com/office/drawing/2015/06/chart"/>
        </c:ser>
        <c:dLbls>
          <c:showVal val="1"/>
        </c:dLbls>
        <c:gapWidth val="75"/>
        <c:axId val="103018496"/>
        <c:axId val="103020032"/>
      </c:barChart>
      <c:catAx>
        <c:axId val="1030184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020032"/>
        <c:crosses val="autoZero"/>
        <c:auto val="1"/>
        <c:lblAlgn val="ctr"/>
        <c:lblOffset val="100"/>
      </c:catAx>
      <c:valAx>
        <c:axId val="1030200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01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52</xdr:row>
      <xdr:rowOff>42862</xdr:rowOff>
    </xdr:from>
    <xdr:to>
      <xdr:col>11</xdr:col>
      <xdr:colOff>466725</xdr:colOff>
      <xdr:row>66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D6915F4F-9C1F-4C49-9D8B-D8B97A18B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52</xdr:row>
      <xdr:rowOff>19050</xdr:rowOff>
    </xdr:from>
    <xdr:to>
      <xdr:col>2</xdr:col>
      <xdr:colOff>428625</xdr:colOff>
      <xdr:row>66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484A4FE1-1E90-431C-B870-D850ABF29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1314450</xdr:colOff>
      <xdr:row>26</xdr:row>
      <xdr:rowOff>0</xdr:rowOff>
    </xdr:from>
    <xdr:to>
      <xdr:col>3</xdr:col>
      <xdr:colOff>342900</xdr:colOff>
      <xdr:row>40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31</xdr:row>
      <xdr:rowOff>19050</xdr:rowOff>
    </xdr:from>
    <xdr:to>
      <xdr:col>3</xdr:col>
      <xdr:colOff>85725</xdr:colOff>
      <xdr:row>47</xdr:row>
      <xdr:rowOff>142875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219074</xdr:colOff>
      <xdr:row>31</xdr:row>
      <xdr:rowOff>19049</xdr:rowOff>
    </xdr:from>
    <xdr:to>
      <xdr:col>14</xdr:col>
      <xdr:colOff>9524</xdr:colOff>
      <xdr:row>48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209550</xdr:colOff>
      <xdr:row>49</xdr:row>
      <xdr:rowOff>0</xdr:rowOff>
    </xdr:from>
    <xdr:to>
      <xdr:col>14</xdr:col>
      <xdr:colOff>0</xdr:colOff>
      <xdr:row>66</xdr:row>
      <xdr:rowOff>19051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142875</xdr:rowOff>
    </xdr:from>
    <xdr:to>
      <xdr:col>6</xdr:col>
      <xdr:colOff>57150</xdr:colOff>
      <xdr:row>28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400050</xdr:colOff>
      <xdr:row>13</xdr:row>
      <xdr:rowOff>142875</xdr:rowOff>
    </xdr:from>
    <xdr:to>
      <xdr:col>13</xdr:col>
      <xdr:colOff>666750</xdr:colOff>
      <xdr:row>28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571500</xdr:colOff>
      <xdr:row>102</xdr:row>
      <xdr:rowOff>114300</xdr:rowOff>
    </xdr:from>
    <xdr:to>
      <xdr:col>5</xdr:col>
      <xdr:colOff>628650</xdr:colOff>
      <xdr:row>117</xdr:row>
      <xdr:rowOff>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123825</xdr:colOff>
      <xdr:row>102</xdr:row>
      <xdr:rowOff>104775</xdr:rowOff>
    </xdr:from>
    <xdr:to>
      <xdr:col>13</xdr:col>
      <xdr:colOff>390525</xdr:colOff>
      <xdr:row>116</xdr:row>
      <xdr:rowOff>180975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125</xdr:row>
      <xdr:rowOff>0</xdr:rowOff>
    </xdr:from>
    <xdr:to>
      <xdr:col>7</xdr:col>
      <xdr:colOff>352425</xdr:colOff>
      <xdr:row>141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485775</xdr:colOff>
      <xdr:row>125</xdr:row>
      <xdr:rowOff>9525</xdr:rowOff>
    </xdr:from>
    <xdr:to>
      <xdr:col>15</xdr:col>
      <xdr:colOff>400050</xdr:colOff>
      <xdr:row>142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55</xdr:row>
      <xdr:rowOff>0</xdr:rowOff>
    </xdr:from>
    <xdr:to>
      <xdr:col>7</xdr:col>
      <xdr:colOff>209550</xdr:colOff>
      <xdr:row>71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390525</xdr:colOff>
      <xdr:row>55</xdr:row>
      <xdr:rowOff>9525</xdr:rowOff>
    </xdr:from>
    <xdr:to>
      <xdr:col>15</xdr:col>
      <xdr:colOff>171450</xdr:colOff>
      <xdr:row>72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2381250</xdr:colOff>
      <xdr:row>17</xdr:row>
      <xdr:rowOff>114299</xdr:rowOff>
    </xdr:from>
    <xdr:to>
      <xdr:col>9</xdr:col>
      <xdr:colOff>104775</xdr:colOff>
      <xdr:row>34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cmoura/Downloads/compilado%20da%20S&#233;rie%20%20Hist&#243;rica%20(2007-2016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ntética"/>
      <sheetName val="Síntese"/>
      <sheetName val="1 - Meio de transporte"/>
      <sheetName val="1.1-Sistema Trip"/>
      <sheetName val="1.1.2 - transportadoras"/>
      <sheetName val="1.2 - Deslocamentos interestad."/>
      <sheetName val="1.3 - Deslocamento internac."/>
      <sheetName val="1.4-Emb Desemb Domest. INFRAERO"/>
      <sheetName val="1.4.1 Emb_Desemb Inter INFRAERO"/>
      <sheetName val="1.4.2_Emb_Des_Nac_Inter Infrae"/>
      <sheetName val="1.5 - Emb_Desemb_Regionais"/>
      <sheetName val="1_Meio Transp Utilizado"/>
      <sheetName val="2_Aumento Frota Veiculos"/>
      <sheetName val="2.1_CHEGADAS POR VIA DE ACESSO"/>
      <sheetName val="2.2_CHEG_TUR_ESTRANG_TERREST."/>
      <sheetName val="2.3_CHEG_TUR_ESTRANG_PELO_MS"/>
      <sheetName val="2.4_PRINC. _CHEG_VIA_TER_MS_48"/>
      <sheetName val="2.5_CHEG_VIA_TERREST_MS_PERM"/>
      <sheetName val="CADASTUR"/>
      <sheetName val="4_DEMANDA_TUR_INTERNACIONAL"/>
      <sheetName val="5_DEMANDA TUR. INTER. MS"/>
      <sheetName val="6_TURISMO_RECEPTIVO"/>
      <sheetName val="7_DEMANDA TUR.INTER.CRB&amp;Pt.Por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C6">
            <v>4608</v>
          </cell>
          <cell r="E6">
            <v>3034</v>
          </cell>
          <cell r="F6">
            <v>5466</v>
          </cell>
          <cell r="G6">
            <v>10485</v>
          </cell>
          <cell r="H6">
            <v>10551</v>
          </cell>
          <cell r="I6">
            <v>16402</v>
          </cell>
          <cell r="J6">
            <v>18814</v>
          </cell>
          <cell r="K6">
            <v>24112</v>
          </cell>
          <cell r="M6">
            <v>16232</v>
          </cell>
        </row>
        <row r="7">
          <cell r="C7">
            <v>19251</v>
          </cell>
          <cell r="D7">
            <v>22612</v>
          </cell>
          <cell r="E7">
            <v>23815</v>
          </cell>
          <cell r="F7">
            <v>21212</v>
          </cell>
          <cell r="G7">
            <v>19247</v>
          </cell>
          <cell r="H7">
            <v>22972</v>
          </cell>
          <cell r="I7">
            <v>63616</v>
          </cell>
          <cell r="J7">
            <v>106448</v>
          </cell>
          <cell r="K7">
            <v>108927</v>
          </cell>
          <cell r="L7">
            <v>75125</v>
          </cell>
          <cell r="M7">
            <v>58140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52"/>
  <sheetViews>
    <sheetView tabSelected="1" workbookViewId="0"/>
  </sheetViews>
  <sheetFormatPr defaultRowHeight="15"/>
  <cols>
    <col min="1" max="1" width="9.140625" style="169"/>
    <col min="2" max="2" width="74.140625" style="170" bestFit="1" customWidth="1"/>
    <col min="3" max="8" width="9.140625" style="170"/>
    <col min="9" max="9" width="9.140625" style="169"/>
    <col min="10" max="16384" width="9.140625" style="170"/>
  </cols>
  <sheetData>
    <row r="2" spans="2:12">
      <c r="B2" s="254" t="s">
        <v>209</v>
      </c>
      <c r="C2" s="255"/>
      <c r="D2" s="255"/>
      <c r="E2" s="255"/>
      <c r="F2" s="255"/>
      <c r="G2" s="255"/>
      <c r="H2" s="256"/>
    </row>
    <row r="3" spans="2:12">
      <c r="B3" s="171" t="s">
        <v>210</v>
      </c>
      <c r="C3" s="172">
        <v>2010</v>
      </c>
      <c r="D3" s="172">
        <v>2011</v>
      </c>
      <c r="E3" s="172">
        <v>2012</v>
      </c>
      <c r="F3" s="172">
        <v>2013</v>
      </c>
      <c r="G3" s="172">
        <v>2014</v>
      </c>
      <c r="H3" s="173">
        <v>2015</v>
      </c>
    </row>
    <row r="4" spans="2:12">
      <c r="B4" s="174" t="s">
        <v>211</v>
      </c>
      <c r="C4" s="175">
        <v>7151.61</v>
      </c>
      <c r="D4" s="175">
        <v>8476.6299999999992</v>
      </c>
      <c r="E4" s="175">
        <v>9673.7099999999991</v>
      </c>
      <c r="F4" s="175">
        <v>10855.01</v>
      </c>
      <c r="G4" s="175">
        <v>12195.26</v>
      </c>
      <c r="H4" s="176">
        <v>13644.48</v>
      </c>
    </row>
    <row r="5" spans="2:12">
      <c r="B5" s="177" t="s">
        <v>212</v>
      </c>
      <c r="C5" s="178">
        <v>3313.56</v>
      </c>
      <c r="D5" s="178">
        <v>4377.6400000000003</v>
      </c>
      <c r="E5" s="178">
        <v>5852.15</v>
      </c>
      <c r="F5" s="178">
        <v>6262</v>
      </c>
      <c r="G5" s="178">
        <v>6692.07</v>
      </c>
      <c r="H5" s="179">
        <v>7792.17</v>
      </c>
    </row>
    <row r="6" spans="2:12">
      <c r="B6" s="180" t="s">
        <v>213</v>
      </c>
      <c r="C6" s="181">
        <v>2862.87</v>
      </c>
      <c r="D6" s="181">
        <v>2963.88</v>
      </c>
      <c r="E6" s="181">
        <v>2882.28</v>
      </c>
      <c r="F6" s="181">
        <v>3164.51</v>
      </c>
      <c r="G6" s="181">
        <v>3550.17</v>
      </c>
      <c r="H6" s="182">
        <v>3958.98</v>
      </c>
    </row>
    <row r="7" spans="2:12">
      <c r="B7" s="180" t="s">
        <v>214</v>
      </c>
      <c r="C7" s="181">
        <v>975.18</v>
      </c>
      <c r="D7" s="181">
        <v>1133.71</v>
      </c>
      <c r="E7" s="181">
        <v>939</v>
      </c>
      <c r="F7" s="181">
        <v>1421.51</v>
      </c>
      <c r="G7" s="181">
        <v>1953.03</v>
      </c>
      <c r="H7" s="182">
        <v>1893.33</v>
      </c>
    </row>
    <row r="8" spans="2:12">
      <c r="B8" s="174" t="s">
        <v>215</v>
      </c>
      <c r="C8" s="175">
        <v>9380.76</v>
      </c>
      <c r="D8" s="175">
        <v>10946.62</v>
      </c>
      <c r="E8" s="175">
        <v>12318.09</v>
      </c>
      <c r="F8" s="175">
        <v>13534.62</v>
      </c>
      <c r="G8" s="175">
        <v>15220.13</v>
      </c>
      <c r="H8" s="176">
        <v>16375.34</v>
      </c>
    </row>
    <row r="9" spans="2:12">
      <c r="B9" s="180" t="s">
        <v>216</v>
      </c>
      <c r="C9" s="181">
        <v>419.99</v>
      </c>
      <c r="D9" s="181">
        <v>419.78</v>
      </c>
      <c r="E9" s="181">
        <v>602.80999999999995</v>
      </c>
      <c r="F9" s="181">
        <v>620.54999999999995</v>
      </c>
      <c r="G9" s="181">
        <v>837.85</v>
      </c>
      <c r="H9" s="182">
        <v>442.66</v>
      </c>
    </row>
    <row r="10" spans="2:12">
      <c r="B10" s="177" t="s">
        <v>217</v>
      </c>
      <c r="C10" s="178">
        <v>3876.88</v>
      </c>
      <c r="D10" s="178">
        <v>4687.01</v>
      </c>
      <c r="E10" s="178">
        <v>5320.26</v>
      </c>
      <c r="F10" s="178">
        <v>6338.21</v>
      </c>
      <c r="G10" s="178">
        <v>6960.28</v>
      </c>
      <c r="H10" s="179">
        <v>7794.06</v>
      </c>
    </row>
    <row r="11" spans="2:12">
      <c r="B11" s="180" t="s">
        <v>218</v>
      </c>
      <c r="C11" s="181">
        <v>2527.6799999999998</v>
      </c>
      <c r="D11" s="181">
        <v>3129.43</v>
      </c>
      <c r="E11" s="181">
        <v>3461.98</v>
      </c>
      <c r="F11" s="181">
        <v>3283.49</v>
      </c>
      <c r="G11" s="181">
        <v>3855.03</v>
      </c>
      <c r="H11" s="182">
        <v>4277.37</v>
      </c>
    </row>
    <row r="12" spans="2:12">
      <c r="B12" s="180" t="s">
        <v>219</v>
      </c>
      <c r="C12" s="181">
        <v>2556.1999999999998</v>
      </c>
      <c r="D12" s="181">
        <v>2710.41</v>
      </c>
      <c r="E12" s="181">
        <v>2933.04</v>
      </c>
      <c r="F12" s="181">
        <v>3292.38</v>
      </c>
      <c r="G12" s="181">
        <v>3566.97</v>
      </c>
      <c r="H12" s="182">
        <v>3861.25</v>
      </c>
    </row>
    <row r="13" spans="2:12">
      <c r="B13" s="174" t="s">
        <v>220</v>
      </c>
      <c r="C13" s="175">
        <v>24963.64</v>
      </c>
      <c r="D13" s="175">
        <v>28924.05</v>
      </c>
      <c r="E13" s="175">
        <v>32650.06</v>
      </c>
      <c r="F13" s="175">
        <v>36864.1</v>
      </c>
      <c r="G13" s="175">
        <v>42957.22</v>
      </c>
      <c r="H13" s="176">
        <v>44296.53</v>
      </c>
      <c r="L13" s="183"/>
    </row>
    <row r="14" spans="2:12">
      <c r="B14" s="177" t="s">
        <v>221</v>
      </c>
      <c r="C14" s="178">
        <v>5535.85</v>
      </c>
      <c r="D14" s="178">
        <v>6453.04</v>
      </c>
      <c r="E14" s="178">
        <v>7044.46</v>
      </c>
      <c r="F14" s="178">
        <v>8061.09</v>
      </c>
      <c r="G14" s="178">
        <v>9259.25</v>
      </c>
      <c r="H14" s="179">
        <v>9566.7900000000009</v>
      </c>
    </row>
    <row r="15" spans="2:12">
      <c r="B15" s="180" t="s">
        <v>222</v>
      </c>
      <c r="C15" s="181">
        <v>624.98</v>
      </c>
      <c r="D15" s="181">
        <v>792.21</v>
      </c>
      <c r="E15" s="181">
        <v>1225.8499999999999</v>
      </c>
      <c r="F15" s="181">
        <v>1153.6500000000001</v>
      </c>
      <c r="G15" s="181">
        <v>1198.04</v>
      </c>
      <c r="H15" s="182">
        <v>1191.44</v>
      </c>
    </row>
    <row r="16" spans="2:12">
      <c r="B16" s="180" t="s">
        <v>223</v>
      </c>
      <c r="C16" s="181">
        <v>1229.73</v>
      </c>
      <c r="D16" s="181">
        <v>1601.99</v>
      </c>
      <c r="E16" s="181">
        <v>1887.48</v>
      </c>
      <c r="F16" s="181">
        <v>2025</v>
      </c>
      <c r="G16" s="181">
        <v>2595.12</v>
      </c>
      <c r="H16" s="182">
        <v>2423.84</v>
      </c>
    </row>
    <row r="17" spans="2:8">
      <c r="B17" s="180" t="s">
        <v>224</v>
      </c>
      <c r="C17" s="181">
        <v>665.24</v>
      </c>
      <c r="D17" s="181">
        <v>689.82</v>
      </c>
      <c r="E17" s="181">
        <v>748.19</v>
      </c>
      <c r="F17" s="181">
        <v>769.32</v>
      </c>
      <c r="G17" s="181">
        <v>1162.23</v>
      </c>
      <c r="H17" s="182">
        <v>1245.23</v>
      </c>
    </row>
    <row r="18" spans="2:8">
      <c r="B18" s="180" t="s">
        <v>225</v>
      </c>
      <c r="C18" s="181">
        <v>1149.8900000000001</v>
      </c>
      <c r="D18" s="181">
        <v>1279.8800000000001</v>
      </c>
      <c r="E18" s="181">
        <v>1458.85</v>
      </c>
      <c r="F18" s="181">
        <v>1693.5</v>
      </c>
      <c r="G18" s="181">
        <v>2085.25</v>
      </c>
      <c r="H18" s="182">
        <v>2343.92</v>
      </c>
    </row>
    <row r="19" spans="2:8">
      <c r="B19" s="177" t="s">
        <v>226</v>
      </c>
      <c r="C19" s="178">
        <v>3421.48</v>
      </c>
      <c r="D19" s="178">
        <v>4052.96</v>
      </c>
      <c r="E19" s="178">
        <v>4236.62</v>
      </c>
      <c r="F19" s="178">
        <v>5019.6499999999996</v>
      </c>
      <c r="G19" s="178">
        <v>5779.29</v>
      </c>
      <c r="H19" s="179">
        <v>6124.25</v>
      </c>
    </row>
    <row r="20" spans="2:8">
      <c r="B20" s="180" t="s">
        <v>227</v>
      </c>
      <c r="C20" s="181">
        <v>1708.43</v>
      </c>
      <c r="D20" s="181">
        <v>2014.93</v>
      </c>
      <c r="E20" s="181">
        <v>2463.25</v>
      </c>
      <c r="F20" s="181">
        <v>3003.99</v>
      </c>
      <c r="G20" s="181">
        <v>3699.68</v>
      </c>
      <c r="H20" s="182">
        <v>3168.76</v>
      </c>
    </row>
    <row r="21" spans="2:8">
      <c r="B21" s="177" t="s">
        <v>228</v>
      </c>
      <c r="C21" s="178">
        <v>8186.34</v>
      </c>
      <c r="D21" s="178">
        <v>9273.8700000000008</v>
      </c>
      <c r="E21" s="178">
        <v>10256.86</v>
      </c>
      <c r="F21" s="178">
        <v>11809.78</v>
      </c>
      <c r="G21" s="178">
        <v>12625.29</v>
      </c>
      <c r="H21" s="179">
        <v>13622.56</v>
      </c>
    </row>
    <row r="22" spans="2:8">
      <c r="B22" s="180" t="s">
        <v>229</v>
      </c>
      <c r="C22" s="181">
        <v>843.08</v>
      </c>
      <c r="D22" s="181">
        <v>987.58</v>
      </c>
      <c r="E22" s="181">
        <v>1186.04</v>
      </c>
      <c r="F22" s="181">
        <v>1310.6300000000001</v>
      </c>
      <c r="G22" s="181">
        <v>2144.38</v>
      </c>
      <c r="H22" s="182">
        <v>2091.9</v>
      </c>
    </row>
    <row r="23" spans="2:8">
      <c r="B23" s="180" t="s">
        <v>230</v>
      </c>
      <c r="C23" s="181">
        <v>936.45</v>
      </c>
      <c r="D23" s="181">
        <v>1048.07</v>
      </c>
      <c r="E23" s="181">
        <v>1438.16</v>
      </c>
      <c r="F23" s="181">
        <v>1230.25</v>
      </c>
      <c r="G23" s="181">
        <v>1565.18</v>
      </c>
      <c r="H23" s="182">
        <v>1524.63</v>
      </c>
    </row>
    <row r="24" spans="2:8">
      <c r="B24" s="180" t="s">
        <v>231</v>
      </c>
      <c r="C24" s="181">
        <v>662.16</v>
      </c>
      <c r="D24" s="181">
        <v>729.7</v>
      </c>
      <c r="E24" s="181">
        <v>704.31</v>
      </c>
      <c r="F24" s="181">
        <v>787.24</v>
      </c>
      <c r="G24" s="181">
        <v>843.52</v>
      </c>
      <c r="H24" s="182">
        <v>993.21</v>
      </c>
    </row>
    <row r="25" spans="2:8">
      <c r="B25" s="184" t="s">
        <v>232</v>
      </c>
      <c r="C25" s="185">
        <v>41496.01</v>
      </c>
      <c r="D25" s="185">
        <v>48345.89</v>
      </c>
      <c r="E25" s="185">
        <v>54640.58</v>
      </c>
      <c r="F25" s="185">
        <v>61246.74</v>
      </c>
      <c r="G25" s="185">
        <v>70372.62</v>
      </c>
      <c r="H25" s="186">
        <v>74316.36</v>
      </c>
    </row>
    <row r="26" spans="2:8">
      <c r="B26" s="187" t="s">
        <v>233</v>
      </c>
      <c r="H26" s="188"/>
    </row>
    <row r="28" spans="2:8">
      <c r="B28" s="254" t="s">
        <v>234</v>
      </c>
      <c r="C28" s="255"/>
      <c r="D28" s="255"/>
      <c r="E28" s="255"/>
      <c r="F28" s="255"/>
      <c r="G28" s="255"/>
      <c r="H28" s="256"/>
    </row>
    <row r="29" spans="2:8">
      <c r="B29" s="171" t="s">
        <v>210</v>
      </c>
      <c r="C29" s="172">
        <v>2010</v>
      </c>
      <c r="D29" s="172">
        <v>2011</v>
      </c>
      <c r="E29" s="172">
        <v>2012</v>
      </c>
      <c r="F29" s="172">
        <v>2013</v>
      </c>
      <c r="G29" s="172">
        <v>2014</v>
      </c>
      <c r="H29" s="173">
        <v>2015</v>
      </c>
    </row>
    <row r="30" spans="2:8">
      <c r="B30" s="174" t="s">
        <v>211</v>
      </c>
      <c r="C30" s="175" t="s">
        <v>26</v>
      </c>
      <c r="D30" s="189">
        <v>0.18527576307992177</v>
      </c>
      <c r="E30" s="189">
        <v>0.14122121645040542</v>
      </c>
      <c r="F30" s="189">
        <v>0.12211447314422297</v>
      </c>
      <c r="G30" s="189">
        <v>0.12346833397666157</v>
      </c>
      <c r="H30" s="190">
        <v>0.11883469479125486</v>
      </c>
    </row>
    <row r="31" spans="2:8">
      <c r="B31" s="180" t="s">
        <v>212</v>
      </c>
      <c r="C31" s="181" t="s">
        <v>26</v>
      </c>
      <c r="D31" s="191">
        <v>0.32112893685341448</v>
      </c>
      <c r="E31" s="191">
        <v>0.3368276057419064</v>
      </c>
      <c r="F31" s="191">
        <v>7.0034090035286267E-2</v>
      </c>
      <c r="G31" s="191">
        <v>6.8679335675502884E-2</v>
      </c>
      <c r="H31" s="192">
        <v>0.16438859725017818</v>
      </c>
    </row>
    <row r="32" spans="2:8">
      <c r="B32" s="180" t="s">
        <v>213</v>
      </c>
      <c r="C32" s="181" t="s">
        <v>26</v>
      </c>
      <c r="D32" s="191">
        <v>3.5282775676157119E-2</v>
      </c>
      <c r="E32" s="191">
        <v>-2.7531479007247173E-2</v>
      </c>
      <c r="F32" s="191">
        <v>9.7919008562665777E-2</v>
      </c>
      <c r="G32" s="191">
        <v>0.12187036855626943</v>
      </c>
      <c r="H32" s="192">
        <v>0.11515223214662962</v>
      </c>
    </row>
    <row r="33" spans="2:8">
      <c r="B33" s="180" t="s">
        <v>214</v>
      </c>
      <c r="C33" s="181" t="s">
        <v>26</v>
      </c>
      <c r="D33" s="191">
        <v>0.1625648598207512</v>
      </c>
      <c r="E33" s="191">
        <v>-0.17174586093445421</v>
      </c>
      <c r="F33" s="191">
        <v>0.51385516506922246</v>
      </c>
      <c r="G33" s="191">
        <v>0.37391224824306546</v>
      </c>
      <c r="H33" s="192">
        <v>-3.0567886822015056E-2</v>
      </c>
    </row>
    <row r="34" spans="2:8">
      <c r="B34" s="174" t="s">
        <v>215</v>
      </c>
      <c r="C34" s="175" t="s">
        <v>26</v>
      </c>
      <c r="D34" s="189">
        <v>0.16692250947684406</v>
      </c>
      <c r="E34" s="189">
        <v>0.12528707491444835</v>
      </c>
      <c r="F34" s="189">
        <v>9.8759629130815041E-2</v>
      </c>
      <c r="G34" s="189">
        <v>0.12453323403242922</v>
      </c>
      <c r="H34" s="190">
        <v>7.590014014334967E-2</v>
      </c>
    </row>
    <row r="35" spans="2:8">
      <c r="B35" s="180" t="s">
        <v>216</v>
      </c>
      <c r="C35" s="181" t="s">
        <v>26</v>
      </c>
      <c r="D35" s="191">
        <v>-5.000119050454499E-4</v>
      </c>
      <c r="E35" s="191">
        <v>0.43601410262518447</v>
      </c>
      <c r="F35" s="191">
        <v>2.9428841591877974E-2</v>
      </c>
      <c r="G35" s="191">
        <v>0.35017323342196449</v>
      </c>
      <c r="H35" s="192">
        <v>-0.471671540251835</v>
      </c>
    </row>
    <row r="36" spans="2:8">
      <c r="B36" s="180" t="s">
        <v>217</v>
      </c>
      <c r="C36" s="181" t="s">
        <v>26</v>
      </c>
      <c r="D36" s="191">
        <v>0.20896442500154766</v>
      </c>
      <c r="E36" s="191">
        <v>0.13510745656612633</v>
      </c>
      <c r="F36" s="191">
        <v>0.19133463402164552</v>
      </c>
      <c r="G36" s="191">
        <v>9.8146006522346063E-2</v>
      </c>
      <c r="H36" s="192">
        <v>0.11979115782698413</v>
      </c>
    </row>
    <row r="37" spans="2:8">
      <c r="B37" s="180" t="s">
        <v>218</v>
      </c>
      <c r="C37" s="181" t="s">
        <v>26</v>
      </c>
      <c r="D37" s="191">
        <v>0.23806415369034051</v>
      </c>
      <c r="E37" s="191">
        <v>0.10626535822817584</v>
      </c>
      <c r="F37" s="191">
        <v>-5.1557201370314165E-2</v>
      </c>
      <c r="G37" s="191">
        <v>0.17406479081708803</v>
      </c>
      <c r="H37" s="192">
        <v>0.10955556766095187</v>
      </c>
    </row>
    <row r="38" spans="2:8">
      <c r="B38" s="180" t="s">
        <v>219</v>
      </c>
      <c r="C38" s="181" t="s">
        <v>26</v>
      </c>
      <c r="D38" s="191">
        <v>6.0327830373210212E-2</v>
      </c>
      <c r="E38" s="191">
        <v>8.2138864599820671E-2</v>
      </c>
      <c r="F38" s="191">
        <v>0.12251452417969078</v>
      </c>
      <c r="G38" s="191">
        <v>8.3401672953911765E-2</v>
      </c>
      <c r="H38" s="192">
        <v>8.2501394741195E-2</v>
      </c>
    </row>
    <row r="39" spans="2:8">
      <c r="B39" s="174" t="s">
        <v>220</v>
      </c>
      <c r="C39" s="175" t="s">
        <v>26</v>
      </c>
      <c r="D39" s="189">
        <v>0.15864713639517314</v>
      </c>
      <c r="E39" s="189">
        <v>0.12882047984289891</v>
      </c>
      <c r="F39" s="189">
        <v>0.12906683785573425</v>
      </c>
      <c r="G39" s="189">
        <v>0.1652860099663358</v>
      </c>
      <c r="H39" s="190">
        <v>3.1177762434347445E-2</v>
      </c>
    </row>
    <row r="40" spans="2:8">
      <c r="B40" s="180" t="s">
        <v>221</v>
      </c>
      <c r="C40" s="181" t="s">
        <v>26</v>
      </c>
      <c r="D40" s="191">
        <v>0.16568187360567932</v>
      </c>
      <c r="E40" s="191">
        <v>9.164982705825464E-2</v>
      </c>
      <c r="F40" s="191">
        <v>0.14431624283479505</v>
      </c>
      <c r="G40" s="191">
        <v>0.14863498608748937</v>
      </c>
      <c r="H40" s="192">
        <v>3.3214353214353398E-2</v>
      </c>
    </row>
    <row r="41" spans="2:8">
      <c r="B41" s="180" t="s">
        <v>222</v>
      </c>
      <c r="C41" s="181" t="s">
        <v>26</v>
      </c>
      <c r="D41" s="191">
        <v>0.26757656244999839</v>
      </c>
      <c r="E41" s="191">
        <v>0.54738011385869889</v>
      </c>
      <c r="F41" s="191">
        <v>-5.8897907574335995E-2</v>
      </c>
      <c r="G41" s="191">
        <v>3.8477874572010462E-2</v>
      </c>
      <c r="H41" s="192">
        <v>-5.5089980301157304E-3</v>
      </c>
    </row>
    <row r="42" spans="2:8">
      <c r="B42" s="180" t="s">
        <v>223</v>
      </c>
      <c r="C42" s="181" t="s">
        <v>26</v>
      </c>
      <c r="D42" s="191">
        <v>0.30271685654574587</v>
      </c>
      <c r="E42" s="191">
        <v>0.17820960180775169</v>
      </c>
      <c r="F42" s="191">
        <v>7.2859050162120909E-2</v>
      </c>
      <c r="G42" s="191">
        <v>0.28154074074074065</v>
      </c>
      <c r="H42" s="192">
        <v>-6.6000801504361939E-2</v>
      </c>
    </row>
    <row r="43" spans="2:8">
      <c r="B43" s="180" t="s">
        <v>224</v>
      </c>
      <c r="C43" s="181" t="s">
        <v>26</v>
      </c>
      <c r="D43" s="191">
        <v>3.6949071011965762E-2</v>
      </c>
      <c r="E43" s="191">
        <v>8.4616276709866378E-2</v>
      </c>
      <c r="F43" s="191">
        <v>2.824148946123306E-2</v>
      </c>
      <c r="G43" s="191">
        <v>0.51072375604429876</v>
      </c>
      <c r="H43" s="192">
        <v>7.1414436041058904E-2</v>
      </c>
    </row>
    <row r="44" spans="2:8">
      <c r="B44" s="180" t="s">
        <v>225</v>
      </c>
      <c r="C44" s="181" t="s">
        <v>26</v>
      </c>
      <c r="D44" s="191">
        <v>0.1130455956656724</v>
      </c>
      <c r="E44" s="191">
        <v>0.1398334218833015</v>
      </c>
      <c r="F44" s="191">
        <v>0.16084587174829501</v>
      </c>
      <c r="G44" s="191">
        <v>0.23132565692353113</v>
      </c>
      <c r="H44" s="192">
        <v>0.12404747632178403</v>
      </c>
    </row>
    <row r="45" spans="2:8">
      <c r="B45" s="180" t="s">
        <v>226</v>
      </c>
      <c r="C45" s="181" t="s">
        <v>26</v>
      </c>
      <c r="D45" s="191">
        <v>0.18456340530998272</v>
      </c>
      <c r="E45" s="191">
        <v>4.5315029015830399E-2</v>
      </c>
      <c r="F45" s="191">
        <v>0.18482422308349578</v>
      </c>
      <c r="G45" s="191">
        <v>0.15133326028707184</v>
      </c>
      <c r="H45" s="192">
        <v>5.9688992938578878E-2</v>
      </c>
    </row>
    <row r="46" spans="2:8">
      <c r="B46" s="180" t="s">
        <v>227</v>
      </c>
      <c r="C46" s="181" t="s">
        <v>26</v>
      </c>
      <c r="D46" s="191">
        <v>0.17940448247806473</v>
      </c>
      <c r="E46" s="191">
        <v>0.22249904463182335</v>
      </c>
      <c r="F46" s="191">
        <v>0.21952298792246006</v>
      </c>
      <c r="G46" s="191">
        <v>0.23158865375716964</v>
      </c>
      <c r="H46" s="192">
        <v>-0.1435043030748604</v>
      </c>
    </row>
    <row r="47" spans="2:8">
      <c r="B47" s="180" t="s">
        <v>228</v>
      </c>
      <c r="C47" s="181" t="s">
        <v>26</v>
      </c>
      <c r="D47" s="191">
        <v>0.13284691327259801</v>
      </c>
      <c r="E47" s="191">
        <v>0.22249904463182335</v>
      </c>
      <c r="F47" s="191">
        <v>0.21952298792246006</v>
      </c>
      <c r="G47" s="191">
        <v>0.23158865375716964</v>
      </c>
      <c r="H47" s="192">
        <v>-0.1435043030748604</v>
      </c>
    </row>
    <row r="48" spans="2:8">
      <c r="B48" s="180" t="s">
        <v>229</v>
      </c>
      <c r="C48" s="181" t="s">
        <v>26</v>
      </c>
      <c r="D48" s="191">
        <v>0.17139535987094945</v>
      </c>
      <c r="E48" s="191">
        <v>0.10599566308348085</v>
      </c>
      <c r="F48" s="191">
        <v>0.15140306097577616</v>
      </c>
      <c r="G48" s="191">
        <v>6.9053784236454918E-2</v>
      </c>
      <c r="H48" s="192">
        <v>7.8989868747569192E-2</v>
      </c>
    </row>
    <row r="49" spans="2:8">
      <c r="B49" s="180" t="s">
        <v>230</v>
      </c>
      <c r="C49" s="181" t="s">
        <v>26</v>
      </c>
      <c r="D49" s="191">
        <v>0.11919483154466315</v>
      </c>
      <c r="E49" s="191">
        <v>0.20095587192936271</v>
      </c>
      <c r="F49" s="191">
        <v>0.10504704731712255</v>
      </c>
      <c r="G49" s="191">
        <v>0.6361444496158335</v>
      </c>
      <c r="H49" s="192">
        <v>-2.4473274326378691E-2</v>
      </c>
    </row>
    <row r="50" spans="2:8">
      <c r="B50" s="180" t="s">
        <v>231</v>
      </c>
      <c r="C50" s="181" t="s">
        <v>26</v>
      </c>
      <c r="D50" s="191">
        <v>0.10199951673311602</v>
      </c>
      <c r="E50" s="191">
        <v>0.37219842186113539</v>
      </c>
      <c r="F50" s="191">
        <v>-0.14456666852088784</v>
      </c>
      <c r="G50" s="191">
        <v>0.27224547856126802</v>
      </c>
      <c r="H50" s="192">
        <v>-2.5907563347346563E-2</v>
      </c>
    </row>
    <row r="51" spans="2:8">
      <c r="B51" s="184" t="s">
        <v>232</v>
      </c>
      <c r="C51" s="193" t="s">
        <v>26</v>
      </c>
      <c r="D51" s="189">
        <v>0.16507322029274607</v>
      </c>
      <c r="E51" s="189">
        <v>0.13020114015896711</v>
      </c>
      <c r="F51" s="189">
        <v>0.12090208412868231</v>
      </c>
      <c r="G51" s="189">
        <v>0.14900188973323303</v>
      </c>
      <c r="H51" s="190">
        <v>5.6040829515797475E-2</v>
      </c>
    </row>
    <row r="52" spans="2:8">
      <c r="B52" s="187" t="s">
        <v>233</v>
      </c>
    </row>
  </sheetData>
  <sheetProtection password="9002" sheet="1" objects="1" scenarios="1"/>
  <mergeCells count="2">
    <mergeCell ref="B2:H2"/>
    <mergeCell ref="B28:H2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L26"/>
  <sheetViews>
    <sheetView workbookViewId="0"/>
  </sheetViews>
  <sheetFormatPr defaultRowHeight="15"/>
  <cols>
    <col min="1" max="1" width="9.140625" style="207"/>
    <col min="2" max="2" width="73.140625" style="187" customWidth="1"/>
    <col min="3" max="8" width="10" style="187" bestFit="1" customWidth="1"/>
    <col min="9" max="16384" width="9.140625" style="207"/>
  </cols>
  <sheetData>
    <row r="2" spans="2:12">
      <c r="B2" s="257" t="s">
        <v>235</v>
      </c>
      <c r="C2" s="257"/>
      <c r="D2" s="257"/>
      <c r="E2" s="257"/>
      <c r="F2" s="257"/>
      <c r="G2" s="257"/>
      <c r="H2" s="257"/>
    </row>
    <row r="3" spans="2:12">
      <c r="B3" s="171" t="s">
        <v>210</v>
      </c>
      <c r="C3" s="172">
        <v>2010</v>
      </c>
      <c r="D3" s="172">
        <v>2011</v>
      </c>
      <c r="E3" s="172">
        <v>2012</v>
      </c>
      <c r="F3" s="172">
        <v>2013</v>
      </c>
      <c r="G3" s="172">
        <v>2014</v>
      </c>
      <c r="H3" s="173">
        <v>2015</v>
      </c>
    </row>
    <row r="4" spans="2:12">
      <c r="B4" s="174" t="s">
        <v>211</v>
      </c>
      <c r="C4" s="172">
        <v>17.240000000000002</v>
      </c>
      <c r="D4" s="172">
        <v>17.53</v>
      </c>
      <c r="E4" s="172">
        <v>17.7</v>
      </c>
      <c r="F4" s="172">
        <v>17.71</v>
      </c>
      <c r="G4" s="172">
        <v>17.330000000000002</v>
      </c>
      <c r="H4" s="173">
        <v>18.37</v>
      </c>
      <c r="J4" s="208"/>
    </row>
    <row r="5" spans="2:12">
      <c r="B5" s="180" t="s">
        <v>212</v>
      </c>
      <c r="C5" s="194">
        <v>7.99</v>
      </c>
      <c r="D5" s="194">
        <v>9.0500000000000007</v>
      </c>
      <c r="E5" s="194">
        <v>10.71</v>
      </c>
      <c r="F5" s="194">
        <v>10.220000000000001</v>
      </c>
      <c r="G5" s="194">
        <v>9.51</v>
      </c>
      <c r="H5" s="195">
        <v>10.49</v>
      </c>
      <c r="J5" s="209"/>
    </row>
    <row r="6" spans="2:12">
      <c r="B6" s="180" t="s">
        <v>213</v>
      </c>
      <c r="C6" s="194">
        <v>6.9</v>
      </c>
      <c r="D6" s="194">
        <v>6.13</v>
      </c>
      <c r="E6" s="194">
        <v>5.27</v>
      </c>
      <c r="F6" s="194">
        <v>5.17</v>
      </c>
      <c r="G6" s="194">
        <v>5.04</v>
      </c>
      <c r="H6" s="195">
        <v>5.33</v>
      </c>
    </row>
    <row r="7" spans="2:12">
      <c r="B7" s="180" t="s">
        <v>214</v>
      </c>
      <c r="C7" s="194">
        <v>2.35</v>
      </c>
      <c r="D7" s="194">
        <v>2.35</v>
      </c>
      <c r="E7" s="194">
        <v>1.72</v>
      </c>
      <c r="F7" s="194">
        <v>2.3199999999999998</v>
      </c>
      <c r="G7" s="194">
        <v>2.78</v>
      </c>
      <c r="H7" s="195">
        <v>2.5499999999999998</v>
      </c>
    </row>
    <row r="8" spans="2:12">
      <c r="B8" s="174" t="s">
        <v>215</v>
      </c>
      <c r="C8" s="172">
        <v>22.599999999999998</v>
      </c>
      <c r="D8" s="172">
        <v>22.639999999999997</v>
      </c>
      <c r="E8" s="172">
        <v>22.55</v>
      </c>
      <c r="F8" s="172">
        <v>22.099999999999998</v>
      </c>
      <c r="G8" s="172">
        <v>21.630000000000003</v>
      </c>
      <c r="H8" s="173">
        <v>22.05</v>
      </c>
    </row>
    <row r="9" spans="2:12">
      <c r="B9" s="180" t="s">
        <v>216</v>
      </c>
      <c r="C9" s="194">
        <v>1.01</v>
      </c>
      <c r="D9" s="194">
        <v>0.87</v>
      </c>
      <c r="E9" s="194">
        <v>1.1000000000000001</v>
      </c>
      <c r="F9" s="194">
        <v>1.01</v>
      </c>
      <c r="G9" s="194">
        <v>1.19</v>
      </c>
      <c r="H9" s="195">
        <v>0.6</v>
      </c>
    </row>
    <row r="10" spans="2:12">
      <c r="B10" s="180" t="s">
        <v>217</v>
      </c>
      <c r="C10" s="194">
        <v>9.34</v>
      </c>
      <c r="D10" s="194">
        <v>9.69</v>
      </c>
      <c r="E10" s="194">
        <v>9.74</v>
      </c>
      <c r="F10" s="194">
        <v>10.35</v>
      </c>
      <c r="G10" s="194">
        <v>9.89</v>
      </c>
      <c r="H10" s="195">
        <v>10.49</v>
      </c>
    </row>
    <row r="11" spans="2:12">
      <c r="B11" s="180" t="s">
        <v>218</v>
      </c>
      <c r="C11" s="194">
        <v>6.09</v>
      </c>
      <c r="D11" s="194">
        <v>6.47</v>
      </c>
      <c r="E11" s="194">
        <v>6.34</v>
      </c>
      <c r="F11" s="194">
        <v>5.36</v>
      </c>
      <c r="G11" s="194">
        <v>5.48</v>
      </c>
      <c r="H11" s="195">
        <v>5.76</v>
      </c>
    </row>
    <row r="12" spans="2:12">
      <c r="B12" s="180" t="s">
        <v>219</v>
      </c>
      <c r="C12" s="194">
        <v>6.16</v>
      </c>
      <c r="D12" s="194">
        <v>5.61</v>
      </c>
      <c r="E12" s="194">
        <v>5.37</v>
      </c>
      <c r="F12" s="194">
        <v>5.38</v>
      </c>
      <c r="G12" s="194">
        <v>5.07</v>
      </c>
      <c r="H12" s="195">
        <v>5.2</v>
      </c>
    </row>
    <row r="13" spans="2:12">
      <c r="B13" s="174" t="s">
        <v>220</v>
      </c>
      <c r="C13" s="172">
        <v>60.17</v>
      </c>
      <c r="D13" s="172">
        <v>59.83</v>
      </c>
      <c r="E13" s="172">
        <v>59.740000000000009</v>
      </c>
      <c r="F13" s="172">
        <v>60.199999999999996</v>
      </c>
      <c r="G13" s="172">
        <v>61.040000000000006</v>
      </c>
      <c r="H13" s="173">
        <v>59.589999999999996</v>
      </c>
      <c r="L13" s="187"/>
    </row>
    <row r="14" spans="2:12">
      <c r="B14" s="180" t="s">
        <v>221</v>
      </c>
      <c r="C14" s="194">
        <v>13.34</v>
      </c>
      <c r="D14" s="194">
        <v>13.35</v>
      </c>
      <c r="E14" s="194">
        <v>12.89</v>
      </c>
      <c r="F14" s="194">
        <v>13.16</v>
      </c>
      <c r="G14" s="194">
        <v>13.16</v>
      </c>
      <c r="H14" s="195">
        <v>12.87</v>
      </c>
    </row>
    <row r="15" spans="2:12">
      <c r="B15" s="180" t="s">
        <v>222</v>
      </c>
      <c r="C15" s="194">
        <v>1.51</v>
      </c>
      <c r="D15" s="194">
        <v>1.64</v>
      </c>
      <c r="E15" s="194">
        <v>2.2400000000000002</v>
      </c>
      <c r="F15" s="194">
        <v>1.88</v>
      </c>
      <c r="G15" s="194">
        <v>1.7</v>
      </c>
      <c r="H15" s="195">
        <v>1.6</v>
      </c>
    </row>
    <row r="16" spans="2:12">
      <c r="B16" s="180" t="s">
        <v>223</v>
      </c>
      <c r="C16" s="194">
        <v>2.96</v>
      </c>
      <c r="D16" s="194">
        <v>3.31</v>
      </c>
      <c r="E16" s="194">
        <v>3.45</v>
      </c>
      <c r="F16" s="194">
        <v>3.31</v>
      </c>
      <c r="G16" s="194">
        <v>3.69</v>
      </c>
      <c r="H16" s="195">
        <v>3.26</v>
      </c>
    </row>
    <row r="17" spans="2:8">
      <c r="B17" s="180" t="s">
        <v>224</v>
      </c>
      <c r="C17" s="194">
        <v>1.6</v>
      </c>
      <c r="D17" s="194">
        <v>1.43</v>
      </c>
      <c r="E17" s="194">
        <v>1.37</v>
      </c>
      <c r="F17" s="194">
        <v>1.26</v>
      </c>
      <c r="G17" s="194">
        <v>1.65</v>
      </c>
      <c r="H17" s="195">
        <v>1.68</v>
      </c>
    </row>
    <row r="18" spans="2:8">
      <c r="B18" s="180" t="s">
        <v>225</v>
      </c>
      <c r="C18" s="194">
        <v>2.77</v>
      </c>
      <c r="D18" s="194">
        <v>2.65</v>
      </c>
      <c r="E18" s="194">
        <v>2.67</v>
      </c>
      <c r="F18" s="194">
        <v>2.77</v>
      </c>
      <c r="G18" s="194">
        <v>2.96</v>
      </c>
      <c r="H18" s="195">
        <v>3.15</v>
      </c>
    </row>
    <row r="19" spans="2:8">
      <c r="B19" s="180" t="s">
        <v>226</v>
      </c>
      <c r="C19" s="194">
        <v>8.25</v>
      </c>
      <c r="D19" s="194">
        <v>8.3800000000000008</v>
      </c>
      <c r="E19" s="194">
        <v>7.75</v>
      </c>
      <c r="F19" s="194">
        <v>8.1999999999999993</v>
      </c>
      <c r="G19" s="194">
        <v>8.2100000000000009</v>
      </c>
      <c r="H19" s="195">
        <v>8.24</v>
      </c>
    </row>
    <row r="20" spans="2:8">
      <c r="B20" s="180" t="s">
        <v>227</v>
      </c>
      <c r="C20" s="194">
        <v>4.12</v>
      </c>
      <c r="D20" s="194">
        <v>4.17</v>
      </c>
      <c r="E20" s="194">
        <v>4.51</v>
      </c>
      <c r="F20" s="194">
        <v>4.9000000000000004</v>
      </c>
      <c r="G20" s="194">
        <v>5.26</v>
      </c>
      <c r="H20" s="195">
        <v>4.26</v>
      </c>
    </row>
    <row r="21" spans="2:8">
      <c r="B21" s="180" t="s">
        <v>228</v>
      </c>
      <c r="C21" s="194">
        <v>19.73</v>
      </c>
      <c r="D21" s="194">
        <v>19.18</v>
      </c>
      <c r="E21" s="194">
        <v>18.77</v>
      </c>
      <c r="F21" s="194">
        <v>19.28</v>
      </c>
      <c r="G21" s="194">
        <v>17.940000000000001</v>
      </c>
      <c r="H21" s="195">
        <v>18.329999999999998</v>
      </c>
    </row>
    <row r="22" spans="2:8">
      <c r="B22" s="180" t="s">
        <v>229</v>
      </c>
      <c r="C22" s="194">
        <v>2.0299999999999998</v>
      </c>
      <c r="D22" s="194">
        <v>2.04</v>
      </c>
      <c r="E22" s="194">
        <v>2.17</v>
      </c>
      <c r="F22" s="194">
        <v>2.14</v>
      </c>
      <c r="G22" s="194">
        <v>3.05</v>
      </c>
      <c r="H22" s="195">
        <v>2.81</v>
      </c>
    </row>
    <row r="23" spans="2:8">
      <c r="B23" s="180" t="s">
        <v>230</v>
      </c>
      <c r="C23" s="194">
        <v>2.2599999999999998</v>
      </c>
      <c r="D23" s="194">
        <v>2.17</v>
      </c>
      <c r="E23" s="194">
        <v>2.63</v>
      </c>
      <c r="F23" s="194">
        <v>2.0099999999999998</v>
      </c>
      <c r="G23" s="194">
        <v>2.2200000000000002</v>
      </c>
      <c r="H23" s="195">
        <v>2.0499999999999998</v>
      </c>
    </row>
    <row r="24" spans="2:8">
      <c r="B24" s="180" t="s">
        <v>231</v>
      </c>
      <c r="C24" s="194">
        <v>1.6</v>
      </c>
      <c r="D24" s="194">
        <v>1.51</v>
      </c>
      <c r="E24" s="194">
        <v>1.29</v>
      </c>
      <c r="F24" s="194">
        <v>1.29</v>
      </c>
      <c r="G24" s="194">
        <v>1.2</v>
      </c>
      <c r="H24" s="195">
        <v>1.34</v>
      </c>
    </row>
    <row r="25" spans="2:8">
      <c r="B25" s="171" t="s">
        <v>28</v>
      </c>
      <c r="C25" s="196">
        <v>100.01</v>
      </c>
      <c r="D25" s="196">
        <v>100</v>
      </c>
      <c r="E25" s="196">
        <v>99.990000000000009</v>
      </c>
      <c r="F25" s="196">
        <v>100.00999999999999</v>
      </c>
      <c r="G25" s="196">
        <v>100.00000000000001</v>
      </c>
      <c r="H25" s="197">
        <v>100.00999999999999</v>
      </c>
    </row>
    <row r="26" spans="2:8">
      <c r="B26" s="187" t="s">
        <v>233</v>
      </c>
    </row>
  </sheetData>
  <sheetProtection password="9002" sheet="1" objects="1" scenarios="1"/>
  <mergeCells count="1">
    <mergeCell ref="B2:H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65"/>
  <sheetViews>
    <sheetView showGridLines="0" workbookViewId="0"/>
  </sheetViews>
  <sheetFormatPr defaultColWidth="6.5703125" defaultRowHeight="15"/>
  <cols>
    <col min="1" max="1" width="6.7109375" style="198" bestFit="1" customWidth="1"/>
    <col min="2" max="2" width="58.28515625" style="187" bestFit="1" customWidth="1"/>
    <col min="3" max="3" width="8.85546875" style="187" customWidth="1"/>
    <col min="4" max="9" width="8.85546875" style="187" bestFit="1" customWidth="1"/>
    <col min="10" max="10" width="8.140625" style="187" bestFit="1" customWidth="1"/>
    <col min="11" max="11" width="6.5703125" style="199"/>
    <col min="12" max="18" width="6.5703125" style="170"/>
    <col min="19" max="16384" width="6.5703125" style="187"/>
  </cols>
  <sheetData>
    <row r="1" spans="1:19" ht="12.75">
      <c r="B1" s="258" t="s">
        <v>236</v>
      </c>
      <c r="C1" s="259"/>
      <c r="D1" s="259"/>
      <c r="E1" s="259"/>
      <c r="F1" s="259"/>
      <c r="G1" s="259"/>
      <c r="H1" s="259"/>
      <c r="I1" s="259"/>
      <c r="J1" s="260"/>
      <c r="L1" s="187"/>
      <c r="M1" s="187"/>
      <c r="N1" s="187"/>
      <c r="O1" s="187"/>
      <c r="P1" s="187"/>
      <c r="Q1" s="187"/>
      <c r="R1" s="187"/>
    </row>
    <row r="2" spans="1:19" ht="12.75">
      <c r="B2" s="258"/>
      <c r="C2" s="259"/>
      <c r="D2" s="259"/>
      <c r="E2" s="259"/>
      <c r="F2" s="259"/>
      <c r="G2" s="259"/>
      <c r="H2" s="259"/>
      <c r="I2" s="259"/>
      <c r="J2" s="260"/>
      <c r="L2" s="187"/>
      <c r="M2" s="187"/>
      <c r="N2" s="187"/>
      <c r="O2" s="187"/>
      <c r="P2" s="187"/>
      <c r="Q2" s="187"/>
      <c r="R2" s="187"/>
    </row>
    <row r="3" spans="1:19" ht="12.75" customHeight="1">
      <c r="B3" s="200" t="s">
        <v>237</v>
      </c>
      <c r="C3" s="172">
        <v>2013</v>
      </c>
      <c r="D3" s="172" t="s">
        <v>238</v>
      </c>
      <c r="E3" s="172">
        <v>2014</v>
      </c>
      <c r="F3" s="172" t="s">
        <v>238</v>
      </c>
      <c r="G3" s="172">
        <v>2015</v>
      </c>
      <c r="H3" s="172" t="s">
        <v>238</v>
      </c>
      <c r="I3" s="172" t="s">
        <v>2</v>
      </c>
      <c r="J3" s="173" t="s">
        <v>238</v>
      </c>
      <c r="L3" s="187"/>
      <c r="M3" s="187"/>
      <c r="N3" s="187"/>
      <c r="O3" s="187"/>
      <c r="P3" s="187"/>
      <c r="Q3" s="187"/>
      <c r="R3" s="187"/>
    </row>
    <row r="4" spans="1:19" ht="12.75">
      <c r="B4" s="171" t="s">
        <v>239</v>
      </c>
      <c r="C4" s="201">
        <v>69203.199999999997</v>
      </c>
      <c r="D4" s="202" t="s">
        <v>26</v>
      </c>
      <c r="E4" s="201">
        <v>78950.13</v>
      </c>
      <c r="F4" s="172" t="s">
        <v>26</v>
      </c>
      <c r="G4" s="201">
        <v>83082.34</v>
      </c>
      <c r="H4" s="172" t="s">
        <v>26</v>
      </c>
      <c r="I4" s="175">
        <v>77078.556666666671</v>
      </c>
      <c r="J4" s="176" t="s">
        <v>26</v>
      </c>
      <c r="L4" s="187"/>
      <c r="M4" s="187"/>
      <c r="N4" s="187"/>
      <c r="O4" s="187"/>
      <c r="P4" s="187"/>
      <c r="Q4" s="187"/>
      <c r="R4" s="187"/>
    </row>
    <row r="5" spans="1:19" ht="12.75">
      <c r="B5" s="171" t="s">
        <v>240</v>
      </c>
      <c r="C5" s="201">
        <f>SUM(C6:C14)</f>
        <v>2046</v>
      </c>
      <c r="D5" s="189">
        <f>C5/C4</f>
        <v>2.9565106815869789E-2</v>
      </c>
      <c r="E5" s="201">
        <f>SUM(E6:E14)</f>
        <v>2142.5</v>
      </c>
      <c r="F5" s="189">
        <f>E5/E4</f>
        <v>2.7137384067638645E-2</v>
      </c>
      <c r="G5" s="201">
        <f>SUM(G6:G14)</f>
        <v>2260</v>
      </c>
      <c r="H5" s="189">
        <f>G5/G4</f>
        <v>2.7201930037117395E-2</v>
      </c>
      <c r="I5" s="201">
        <f>SUM(I6:I14)</f>
        <v>2149.5</v>
      </c>
      <c r="J5" s="190">
        <f>I5/I4</f>
        <v>2.7887133503235031E-2</v>
      </c>
      <c r="L5" s="187"/>
      <c r="M5" s="187"/>
      <c r="N5" s="187"/>
      <c r="O5" s="187"/>
      <c r="P5" s="187"/>
      <c r="Q5" s="187"/>
      <c r="R5" s="187"/>
    </row>
    <row r="6" spans="1:19" ht="12.75">
      <c r="A6" s="198">
        <v>1</v>
      </c>
      <c r="B6" s="203" t="s">
        <v>241</v>
      </c>
      <c r="C6" s="181">
        <v>275</v>
      </c>
      <c r="D6" s="191">
        <f>C6/$C$5</f>
        <v>0.13440860215053763</v>
      </c>
      <c r="E6" s="181">
        <v>273</v>
      </c>
      <c r="F6" s="191">
        <v>0.12742123687281215</v>
      </c>
      <c r="G6" s="181">
        <v>222</v>
      </c>
      <c r="H6" s="191">
        <v>9.8230088495575227E-2</v>
      </c>
      <c r="I6" s="181">
        <v>256.66666666666669</v>
      </c>
      <c r="J6" s="192">
        <v>0.11940761417383888</v>
      </c>
      <c r="L6" s="187"/>
      <c r="M6" s="187"/>
      <c r="N6" s="187"/>
      <c r="O6" s="187"/>
      <c r="P6" s="187"/>
      <c r="Q6" s="187"/>
      <c r="R6" s="187"/>
    </row>
    <row r="7" spans="1:19" ht="12.75">
      <c r="A7" s="198">
        <v>2</v>
      </c>
      <c r="B7" s="210" t="s">
        <v>242</v>
      </c>
      <c r="C7" s="178">
        <v>784</v>
      </c>
      <c r="D7" s="211">
        <f t="shared" ref="D7:D14" si="0">C7/$C$5</f>
        <v>0.38318670576735092</v>
      </c>
      <c r="E7" s="178">
        <v>779</v>
      </c>
      <c r="F7" s="211">
        <v>0.36359393232205367</v>
      </c>
      <c r="G7" s="178">
        <v>878</v>
      </c>
      <c r="H7" s="211">
        <v>0.38849557522123895</v>
      </c>
      <c r="I7" s="178">
        <v>813.66666666666663</v>
      </c>
      <c r="J7" s="212">
        <v>0.37853764441342946</v>
      </c>
      <c r="L7" s="187"/>
      <c r="M7" s="187"/>
      <c r="N7" s="187"/>
      <c r="O7" s="187"/>
      <c r="P7" s="187"/>
      <c r="Q7" s="187"/>
      <c r="R7" s="187"/>
    </row>
    <row r="8" spans="1:19" ht="12.75">
      <c r="A8" s="198">
        <v>3</v>
      </c>
      <c r="B8" s="203" t="s">
        <v>243</v>
      </c>
      <c r="C8" s="181">
        <v>0</v>
      </c>
      <c r="D8" s="191">
        <f t="shared" si="0"/>
        <v>0</v>
      </c>
      <c r="E8" s="181">
        <v>0</v>
      </c>
      <c r="F8" s="191">
        <v>0</v>
      </c>
      <c r="G8" s="181">
        <v>0</v>
      </c>
      <c r="H8" s="191">
        <v>0</v>
      </c>
      <c r="I8" s="181">
        <v>0</v>
      </c>
      <c r="J8" s="192">
        <v>0</v>
      </c>
      <c r="L8" s="187"/>
      <c r="M8" s="187"/>
      <c r="N8" s="187"/>
      <c r="O8" s="187"/>
      <c r="P8" s="187"/>
      <c r="Q8" s="187"/>
      <c r="R8" s="187"/>
    </row>
    <row r="9" spans="1:19" ht="12.75">
      <c r="A9" s="198">
        <v>4</v>
      </c>
      <c r="B9" s="203" t="s">
        <v>244</v>
      </c>
      <c r="C9" s="181">
        <v>507</v>
      </c>
      <c r="D9" s="191">
        <f t="shared" si="0"/>
        <v>0.24780058651026393</v>
      </c>
      <c r="E9" s="181">
        <v>537</v>
      </c>
      <c r="F9" s="191">
        <v>0.25064177362893814</v>
      </c>
      <c r="G9" s="181">
        <v>591</v>
      </c>
      <c r="H9" s="191">
        <v>0.26150442477876107</v>
      </c>
      <c r="I9" s="181">
        <v>545</v>
      </c>
      <c r="J9" s="192">
        <v>0.25354733658990464</v>
      </c>
      <c r="L9" s="187"/>
      <c r="M9" s="187"/>
      <c r="N9" s="187"/>
      <c r="O9" s="187"/>
      <c r="P9" s="187"/>
      <c r="Q9" s="187"/>
      <c r="R9" s="187"/>
    </row>
    <row r="10" spans="1:19" ht="12.75">
      <c r="A10" s="198">
        <v>5</v>
      </c>
      <c r="B10" s="203" t="s">
        <v>245</v>
      </c>
      <c r="C10" s="181">
        <v>4</v>
      </c>
      <c r="D10" s="191">
        <f t="shared" si="0"/>
        <v>1.9550342130987292E-3</v>
      </c>
      <c r="E10" s="181">
        <v>4.5</v>
      </c>
      <c r="F10" s="191">
        <v>2.1003500583430573E-3</v>
      </c>
      <c r="G10" s="181">
        <v>3</v>
      </c>
      <c r="H10" s="191">
        <v>1.3274336283185841E-3</v>
      </c>
      <c r="I10" s="181">
        <v>3.8333333333333335</v>
      </c>
      <c r="J10" s="192">
        <v>1.7833604714274638E-3</v>
      </c>
      <c r="L10" s="187"/>
      <c r="M10" s="187"/>
      <c r="N10" s="187"/>
      <c r="O10" s="187"/>
      <c r="P10" s="187"/>
      <c r="Q10" s="187"/>
      <c r="R10" s="187"/>
    </row>
    <row r="11" spans="1:19" ht="12.75">
      <c r="A11" s="198">
        <v>6</v>
      </c>
      <c r="B11" s="203" t="s">
        <v>246</v>
      </c>
      <c r="C11" s="181">
        <v>277</v>
      </c>
      <c r="D11" s="191">
        <f t="shared" si="0"/>
        <v>0.13538611925708699</v>
      </c>
      <c r="E11" s="181">
        <v>296</v>
      </c>
      <c r="F11" s="191">
        <v>0.1381563593932322</v>
      </c>
      <c r="G11" s="181">
        <v>305</v>
      </c>
      <c r="H11" s="191">
        <v>0.13495575221238937</v>
      </c>
      <c r="I11" s="181">
        <v>292.66666666666669</v>
      </c>
      <c r="J11" s="192">
        <v>0.1361556951228968</v>
      </c>
      <c r="L11" s="187"/>
      <c r="M11" s="187"/>
      <c r="N11" s="187"/>
      <c r="O11" s="187"/>
      <c r="P11" s="187"/>
      <c r="Q11" s="187"/>
      <c r="R11" s="187"/>
    </row>
    <row r="12" spans="1:19" ht="12.75">
      <c r="A12" s="198">
        <v>7</v>
      </c>
      <c r="B12" s="203" t="s">
        <v>247</v>
      </c>
      <c r="C12" s="181">
        <v>72</v>
      </c>
      <c r="D12" s="191">
        <f t="shared" si="0"/>
        <v>3.519061583577713E-2</v>
      </c>
      <c r="E12" s="181">
        <v>106</v>
      </c>
      <c r="F12" s="191">
        <v>4.9474912485414232E-2</v>
      </c>
      <c r="G12" s="181">
        <v>69</v>
      </c>
      <c r="H12" s="191">
        <v>3.0530973451327433E-2</v>
      </c>
      <c r="I12" s="181">
        <v>82.333333333333329</v>
      </c>
      <c r="J12" s="192">
        <v>3.8303481429789871E-2</v>
      </c>
      <c r="L12" s="187"/>
      <c r="M12" s="187"/>
      <c r="N12" s="187"/>
      <c r="O12" s="187"/>
      <c r="P12" s="187"/>
      <c r="Q12" s="187"/>
      <c r="R12" s="187"/>
    </row>
    <row r="13" spans="1:19" ht="12.75">
      <c r="A13" s="198">
        <v>8</v>
      </c>
      <c r="B13" s="203" t="s">
        <v>248</v>
      </c>
      <c r="C13" s="181">
        <v>68</v>
      </c>
      <c r="D13" s="191">
        <f t="shared" si="0"/>
        <v>3.3235581622678395E-2</v>
      </c>
      <c r="E13" s="181">
        <v>81</v>
      </c>
      <c r="F13" s="191">
        <v>3.7806301050175031E-2</v>
      </c>
      <c r="G13" s="181">
        <v>113</v>
      </c>
      <c r="H13" s="191">
        <v>0.05</v>
      </c>
      <c r="I13" s="181">
        <v>87.333333333333329</v>
      </c>
      <c r="J13" s="192">
        <v>4.0629603783825692E-2</v>
      </c>
      <c r="L13" s="187"/>
      <c r="M13" s="187"/>
      <c r="N13" s="187"/>
      <c r="O13" s="187"/>
      <c r="P13" s="187"/>
      <c r="Q13" s="187"/>
      <c r="R13" s="187"/>
      <c r="S13" s="199"/>
    </row>
    <row r="14" spans="1:19" ht="12.75">
      <c r="A14" s="198">
        <v>9</v>
      </c>
      <c r="B14" s="203" t="s">
        <v>249</v>
      </c>
      <c r="C14" s="181">
        <v>59</v>
      </c>
      <c r="D14" s="191">
        <f t="shared" si="0"/>
        <v>2.8836754643206255E-2</v>
      </c>
      <c r="E14" s="181">
        <v>66</v>
      </c>
      <c r="F14" s="191">
        <v>3.0805134189031504E-2</v>
      </c>
      <c r="G14" s="181">
        <v>79</v>
      </c>
      <c r="H14" s="191">
        <v>3.4955752212389384E-2</v>
      </c>
      <c r="I14" s="181">
        <v>68</v>
      </c>
      <c r="J14" s="192">
        <v>3.1635264014887185E-2</v>
      </c>
      <c r="L14" s="187"/>
      <c r="M14" s="187"/>
      <c r="N14" s="187"/>
      <c r="O14" s="187"/>
      <c r="P14" s="187"/>
      <c r="Q14" s="187"/>
      <c r="R14" s="187"/>
    </row>
    <row r="15" spans="1:19" ht="12.75">
      <c r="B15" s="187" t="s">
        <v>233</v>
      </c>
      <c r="G15" s="204"/>
      <c r="L15" s="187"/>
      <c r="M15" s="187"/>
      <c r="N15" s="187"/>
      <c r="O15" s="187"/>
      <c r="P15" s="187"/>
      <c r="Q15" s="187"/>
      <c r="R15" s="187"/>
    </row>
    <row r="16" spans="1:19" ht="12.75">
      <c r="A16" s="187"/>
      <c r="L16" s="187"/>
      <c r="M16" s="187"/>
      <c r="N16" s="187"/>
      <c r="O16" s="187"/>
      <c r="P16" s="187"/>
      <c r="Q16" s="187"/>
      <c r="R16" s="187"/>
    </row>
    <row r="17" spans="1:19" ht="12.75" customHeight="1">
      <c r="A17" s="187"/>
      <c r="B17" s="261" t="s">
        <v>250</v>
      </c>
      <c r="C17" s="261"/>
      <c r="D17" s="261"/>
      <c r="E17" s="261"/>
      <c r="F17" s="261"/>
      <c r="G17" s="261"/>
      <c r="H17" s="261"/>
      <c r="I17" s="261"/>
      <c r="J17" s="261"/>
      <c r="L17" s="187"/>
      <c r="M17" s="187"/>
      <c r="N17" s="187"/>
      <c r="O17" s="187"/>
      <c r="P17" s="187"/>
      <c r="Q17" s="187"/>
      <c r="R17" s="187"/>
      <c r="S17" s="199"/>
    </row>
    <row r="18" spans="1:19" ht="12.75">
      <c r="A18" s="187"/>
      <c r="B18" s="262"/>
      <c r="C18" s="262"/>
      <c r="D18" s="262"/>
      <c r="E18" s="262"/>
      <c r="F18" s="262"/>
      <c r="G18" s="262"/>
      <c r="H18" s="262"/>
      <c r="I18" s="262"/>
      <c r="J18" s="262"/>
      <c r="L18" s="187"/>
      <c r="M18" s="187"/>
      <c r="N18" s="187"/>
      <c r="O18" s="187"/>
      <c r="P18" s="187"/>
      <c r="Q18" s="187"/>
      <c r="R18" s="187"/>
    </row>
    <row r="19" spans="1:19" ht="12.75" customHeight="1">
      <c r="A19" s="187"/>
      <c r="B19" s="200" t="s">
        <v>237</v>
      </c>
      <c r="C19" s="172">
        <v>2013</v>
      </c>
      <c r="D19" s="172" t="s">
        <v>238</v>
      </c>
      <c r="E19" s="172">
        <v>2014</v>
      </c>
      <c r="F19" s="172" t="s">
        <v>238</v>
      </c>
      <c r="G19" s="172">
        <v>2015</v>
      </c>
      <c r="H19" s="172" t="s">
        <v>238</v>
      </c>
      <c r="I19" s="172" t="s">
        <v>2</v>
      </c>
      <c r="J19" s="173" t="s">
        <v>238</v>
      </c>
      <c r="L19" s="187"/>
      <c r="M19" s="187"/>
      <c r="N19" s="187"/>
      <c r="O19" s="187"/>
      <c r="P19" s="187"/>
      <c r="Q19" s="187"/>
      <c r="R19" s="187"/>
    </row>
    <row r="20" spans="1:19" ht="12.75">
      <c r="A20" s="187"/>
      <c r="B20" s="171" t="s">
        <v>240</v>
      </c>
      <c r="C20" s="201">
        <v>1154.4000000000001</v>
      </c>
      <c r="D20" s="189">
        <v>0.99999999999999978</v>
      </c>
      <c r="E20" s="201">
        <v>1304.3</v>
      </c>
      <c r="F20" s="189">
        <v>1.0000000000000002</v>
      </c>
      <c r="G20" s="201">
        <v>1225.5999999999999</v>
      </c>
      <c r="H20" s="189">
        <v>1</v>
      </c>
      <c r="I20" s="175">
        <v>1228.0999999999999</v>
      </c>
      <c r="J20" s="190">
        <v>1.0000000000000002</v>
      </c>
      <c r="L20" s="187"/>
      <c r="M20" s="187"/>
      <c r="N20" s="187"/>
      <c r="O20" s="187"/>
      <c r="P20" s="187"/>
      <c r="Q20" s="187"/>
      <c r="R20" s="187"/>
      <c r="S20" s="199"/>
    </row>
    <row r="21" spans="1:19" ht="12.75">
      <c r="A21" s="187"/>
      <c r="B21" s="203" t="s">
        <v>241</v>
      </c>
      <c r="C21" s="181">
        <v>190</v>
      </c>
      <c r="D21" s="191">
        <v>0.16458766458766458</v>
      </c>
      <c r="E21" s="181">
        <v>197</v>
      </c>
      <c r="F21" s="191">
        <v>0.1510388714252856</v>
      </c>
      <c r="G21" s="181">
        <v>131</v>
      </c>
      <c r="H21" s="191">
        <v>0.10688642297650132</v>
      </c>
      <c r="I21" s="181">
        <v>172.66666666666666</v>
      </c>
      <c r="J21" s="192">
        <v>0.14059658551149473</v>
      </c>
      <c r="L21" s="187"/>
      <c r="M21" s="187"/>
      <c r="N21" s="187"/>
      <c r="O21" s="187"/>
      <c r="P21" s="187"/>
      <c r="Q21" s="187"/>
      <c r="R21" s="187"/>
      <c r="S21" s="199"/>
    </row>
    <row r="22" spans="1:19" ht="12.75">
      <c r="A22" s="187"/>
      <c r="B22" s="210" t="s">
        <v>242</v>
      </c>
      <c r="C22" s="178">
        <v>441</v>
      </c>
      <c r="D22" s="211">
        <v>0.382016632016632</v>
      </c>
      <c r="E22" s="178">
        <v>497</v>
      </c>
      <c r="F22" s="211">
        <v>0.3810473050678525</v>
      </c>
      <c r="G22" s="178">
        <v>509</v>
      </c>
      <c r="H22" s="211">
        <v>0.4153067885117494</v>
      </c>
      <c r="I22" s="178">
        <v>482.33333333333331</v>
      </c>
      <c r="J22" s="212">
        <v>0.39274760470102871</v>
      </c>
      <c r="L22" s="187"/>
      <c r="M22" s="187"/>
      <c r="N22" s="187"/>
      <c r="O22" s="187"/>
      <c r="P22" s="187"/>
      <c r="Q22" s="187"/>
      <c r="R22" s="187"/>
      <c r="S22" s="199"/>
    </row>
    <row r="23" spans="1:19" ht="12.75">
      <c r="A23" s="187"/>
      <c r="B23" s="203" t="s">
        <v>243</v>
      </c>
      <c r="C23" s="181">
        <v>0</v>
      </c>
      <c r="D23" s="191">
        <v>0</v>
      </c>
      <c r="E23" s="181">
        <v>0</v>
      </c>
      <c r="F23" s="191">
        <v>0</v>
      </c>
      <c r="G23" s="181">
        <v>0</v>
      </c>
      <c r="H23" s="191">
        <v>0</v>
      </c>
      <c r="I23" s="181">
        <v>0</v>
      </c>
      <c r="J23" s="192">
        <v>0</v>
      </c>
      <c r="L23" s="187"/>
      <c r="M23" s="187"/>
      <c r="N23" s="187"/>
      <c r="O23" s="187"/>
      <c r="P23" s="187"/>
      <c r="Q23" s="187"/>
      <c r="R23" s="187"/>
      <c r="S23" s="199"/>
    </row>
    <row r="24" spans="1:19" ht="12.75">
      <c r="A24" s="187"/>
      <c r="B24" s="203" t="s">
        <v>244</v>
      </c>
      <c r="C24" s="181">
        <v>299</v>
      </c>
      <c r="D24" s="191">
        <v>0.25900900900900897</v>
      </c>
      <c r="E24" s="181">
        <v>341</v>
      </c>
      <c r="F24" s="191">
        <v>0.26144291957371774</v>
      </c>
      <c r="G24" s="181">
        <v>344</v>
      </c>
      <c r="H24" s="191">
        <v>0.28067885117493474</v>
      </c>
      <c r="I24" s="181">
        <v>328</v>
      </c>
      <c r="J24" s="192">
        <v>0.26707922807588963</v>
      </c>
      <c r="L24" s="187"/>
      <c r="M24" s="187"/>
      <c r="N24" s="187"/>
      <c r="O24" s="187"/>
      <c r="P24" s="187"/>
      <c r="Q24" s="187"/>
      <c r="R24" s="187"/>
      <c r="S24" s="199"/>
    </row>
    <row r="25" spans="1:19" ht="12.75">
      <c r="A25" s="187"/>
      <c r="B25" s="203" t="s">
        <v>245</v>
      </c>
      <c r="C25" s="181">
        <v>2.4</v>
      </c>
      <c r="D25" s="191">
        <v>2.0790020790020787E-3</v>
      </c>
      <c r="E25" s="181">
        <v>3.3</v>
      </c>
      <c r="F25" s="191">
        <v>2.5300927700682356E-3</v>
      </c>
      <c r="G25" s="181">
        <v>1.6</v>
      </c>
      <c r="H25" s="191">
        <v>1.3054830287206269E-3</v>
      </c>
      <c r="I25" s="181">
        <v>2.4333333333333331</v>
      </c>
      <c r="J25" s="192">
        <v>1.981380452189018E-3</v>
      </c>
      <c r="L25" s="187"/>
      <c r="M25" s="187"/>
      <c r="N25" s="187"/>
      <c r="O25" s="187"/>
      <c r="P25" s="187"/>
      <c r="Q25" s="187"/>
      <c r="R25" s="187"/>
      <c r="S25" s="199"/>
    </row>
    <row r="26" spans="1:19" ht="12.75">
      <c r="A26" s="187"/>
      <c r="B26" s="203" t="s">
        <v>246</v>
      </c>
      <c r="C26" s="181">
        <v>74</v>
      </c>
      <c r="D26" s="191">
        <v>6.4102564102564097E-2</v>
      </c>
      <c r="E26" s="181">
        <v>79</v>
      </c>
      <c r="F26" s="191">
        <v>6.0568887525875949E-2</v>
      </c>
      <c r="G26" s="181">
        <v>66</v>
      </c>
      <c r="H26" s="191">
        <v>5.3851174934725854E-2</v>
      </c>
      <c r="I26" s="181">
        <v>73</v>
      </c>
      <c r="J26" s="192">
        <v>5.9441413565670551E-2</v>
      </c>
      <c r="L26" s="187"/>
      <c r="M26" s="187"/>
      <c r="N26" s="187"/>
      <c r="O26" s="187"/>
      <c r="P26" s="187"/>
      <c r="Q26" s="187"/>
      <c r="R26" s="187"/>
      <c r="S26" s="199"/>
    </row>
    <row r="27" spans="1:19" ht="12.75">
      <c r="A27" s="187"/>
      <c r="B27" s="203" t="s">
        <v>247</v>
      </c>
      <c r="C27" s="181">
        <v>53</v>
      </c>
      <c r="D27" s="191">
        <v>4.5911295911295905E-2</v>
      </c>
      <c r="E27" s="181">
        <v>71</v>
      </c>
      <c r="F27" s="191">
        <v>5.4435329295407502E-2</v>
      </c>
      <c r="G27" s="181">
        <v>44</v>
      </c>
      <c r="H27" s="191">
        <v>3.5900783289817238E-2</v>
      </c>
      <c r="I27" s="181">
        <v>56</v>
      </c>
      <c r="J27" s="192">
        <v>4.5598892598322616E-2</v>
      </c>
      <c r="L27" s="187"/>
      <c r="M27" s="187"/>
      <c r="N27" s="187"/>
      <c r="O27" s="187"/>
      <c r="P27" s="187"/>
      <c r="Q27" s="187"/>
      <c r="R27" s="187"/>
      <c r="S27" s="199"/>
    </row>
    <row r="28" spans="1:19" ht="12.75">
      <c r="A28" s="187"/>
      <c r="B28" s="203" t="s">
        <v>248</v>
      </c>
      <c r="C28" s="181">
        <v>48</v>
      </c>
      <c r="D28" s="191">
        <v>4.1580041580041575E-2</v>
      </c>
      <c r="E28" s="181">
        <v>62</v>
      </c>
      <c r="F28" s="191">
        <v>4.753507628613049E-2</v>
      </c>
      <c r="G28" s="181">
        <v>83</v>
      </c>
      <c r="H28" s="191">
        <v>6.7721932114882505E-2</v>
      </c>
      <c r="I28" s="181">
        <v>64.333333333333329</v>
      </c>
      <c r="J28" s="192">
        <v>5.238444209212062E-2</v>
      </c>
      <c r="L28" s="187"/>
      <c r="M28" s="187"/>
      <c r="N28" s="187"/>
      <c r="O28" s="187"/>
      <c r="P28" s="187"/>
      <c r="Q28" s="187"/>
      <c r="R28" s="187"/>
      <c r="S28" s="199"/>
    </row>
    <row r="29" spans="1:19" ht="12.75">
      <c r="A29" s="187"/>
      <c r="B29" s="203" t="s">
        <v>249</v>
      </c>
      <c r="C29" s="181">
        <v>47</v>
      </c>
      <c r="D29" s="191">
        <v>4.0713790713790714E-2</v>
      </c>
      <c r="E29" s="181">
        <v>54</v>
      </c>
      <c r="F29" s="191">
        <v>4.1401518055662043E-2</v>
      </c>
      <c r="G29" s="181">
        <v>47</v>
      </c>
      <c r="H29" s="191">
        <v>3.8348563968668412E-2</v>
      </c>
      <c r="I29" s="181">
        <v>49.333333333333336</v>
      </c>
      <c r="J29" s="192">
        <v>4.0170453003284208E-2</v>
      </c>
      <c r="L29" s="187"/>
      <c r="M29" s="187"/>
      <c r="N29" s="187"/>
      <c r="O29" s="187"/>
      <c r="P29" s="187"/>
      <c r="Q29" s="187"/>
      <c r="R29" s="187"/>
      <c r="S29" s="199"/>
    </row>
    <row r="30" spans="1:19" ht="12.75">
      <c r="A30" s="187"/>
      <c r="B30" s="187" t="s">
        <v>233</v>
      </c>
      <c r="C30" s="205"/>
      <c r="G30" s="206"/>
      <c r="L30" s="187"/>
      <c r="M30" s="187"/>
      <c r="N30" s="187"/>
      <c r="O30" s="187"/>
      <c r="P30" s="187"/>
      <c r="Q30" s="187"/>
      <c r="R30" s="187"/>
      <c r="S30" s="199"/>
    </row>
    <row r="31" spans="1:19" ht="12.75">
      <c r="A31" s="187"/>
      <c r="L31" s="187"/>
      <c r="M31" s="187"/>
      <c r="N31" s="187"/>
      <c r="O31" s="187"/>
      <c r="P31" s="187"/>
      <c r="Q31" s="187"/>
      <c r="R31" s="187"/>
    </row>
    <row r="32" spans="1:19" ht="12.75">
      <c r="A32" s="187"/>
      <c r="L32" s="187"/>
      <c r="M32" s="187"/>
      <c r="N32" s="187"/>
      <c r="O32" s="187"/>
      <c r="P32" s="187"/>
      <c r="Q32" s="187"/>
      <c r="R32" s="187"/>
    </row>
    <row r="33" spans="1:18" ht="12.75">
      <c r="A33" s="187"/>
      <c r="L33" s="187"/>
      <c r="M33" s="187"/>
      <c r="N33" s="187"/>
      <c r="O33" s="187"/>
      <c r="P33" s="187"/>
      <c r="Q33" s="187"/>
      <c r="R33" s="187"/>
    </row>
    <row r="34" spans="1:18" ht="12.75">
      <c r="A34" s="187"/>
      <c r="L34" s="187"/>
      <c r="M34" s="187"/>
      <c r="N34" s="187"/>
      <c r="O34" s="187"/>
      <c r="P34" s="187"/>
      <c r="Q34" s="187"/>
      <c r="R34" s="187"/>
    </row>
    <row r="35" spans="1:18" ht="12.75">
      <c r="A35" s="187"/>
      <c r="L35" s="187"/>
      <c r="M35" s="187"/>
      <c r="N35" s="187"/>
      <c r="O35" s="187"/>
      <c r="P35" s="187"/>
      <c r="Q35" s="187"/>
      <c r="R35" s="187"/>
    </row>
    <row r="37" spans="1:18" ht="12.75">
      <c r="A37" s="187"/>
      <c r="K37" s="187"/>
      <c r="L37" s="187"/>
      <c r="M37" s="187"/>
      <c r="N37" s="187"/>
      <c r="O37" s="187"/>
      <c r="P37" s="187"/>
      <c r="Q37" s="187"/>
      <c r="R37" s="187"/>
    </row>
    <row r="38" spans="1:18" ht="12.75">
      <c r="A38" s="187"/>
      <c r="K38" s="187"/>
      <c r="L38" s="187"/>
      <c r="M38" s="187"/>
      <c r="N38" s="187"/>
      <c r="O38" s="187"/>
      <c r="P38" s="187"/>
      <c r="Q38" s="187"/>
      <c r="R38" s="187"/>
    </row>
    <row r="39" spans="1:18" ht="12.75">
      <c r="A39" s="187"/>
      <c r="K39" s="187"/>
      <c r="L39" s="187"/>
      <c r="M39" s="187"/>
      <c r="N39" s="187"/>
      <c r="O39" s="187"/>
      <c r="P39" s="187"/>
      <c r="Q39" s="187"/>
      <c r="R39" s="187"/>
    </row>
    <row r="40" spans="1:18" ht="12.75">
      <c r="A40" s="187"/>
      <c r="K40" s="187"/>
      <c r="L40" s="187"/>
      <c r="M40" s="187"/>
      <c r="N40" s="187"/>
      <c r="O40" s="187"/>
      <c r="P40" s="187"/>
      <c r="Q40" s="187"/>
      <c r="R40" s="187"/>
    </row>
    <row r="41" spans="1:18" ht="12.75">
      <c r="A41" s="187"/>
      <c r="K41" s="187"/>
      <c r="L41" s="187"/>
      <c r="M41" s="187"/>
      <c r="N41" s="187"/>
      <c r="O41" s="187"/>
      <c r="P41" s="187"/>
      <c r="Q41" s="187"/>
      <c r="R41" s="187"/>
    </row>
    <row r="42" spans="1:18" ht="12.75">
      <c r="A42" s="187"/>
      <c r="K42" s="187"/>
      <c r="L42" s="187"/>
      <c r="M42" s="187"/>
      <c r="N42" s="187"/>
      <c r="O42" s="187"/>
      <c r="P42" s="187"/>
      <c r="Q42" s="187"/>
      <c r="R42" s="187"/>
    </row>
    <row r="43" spans="1:18" ht="12.75">
      <c r="A43" s="187"/>
      <c r="K43" s="187"/>
      <c r="L43" s="187"/>
      <c r="M43" s="187"/>
      <c r="N43" s="187"/>
      <c r="O43" s="187"/>
      <c r="P43" s="187"/>
      <c r="Q43" s="187"/>
      <c r="R43" s="187"/>
    </row>
    <row r="44" spans="1:18" ht="12.75">
      <c r="A44" s="187"/>
      <c r="K44" s="187"/>
      <c r="L44" s="187"/>
      <c r="M44" s="187"/>
      <c r="N44" s="187"/>
      <c r="O44" s="187"/>
      <c r="P44" s="187"/>
      <c r="Q44" s="187"/>
      <c r="R44" s="187"/>
    </row>
    <row r="45" spans="1:18" ht="12.75">
      <c r="A45" s="187"/>
      <c r="K45" s="187"/>
      <c r="L45" s="187"/>
      <c r="M45" s="187"/>
      <c r="N45" s="187"/>
      <c r="O45" s="187"/>
      <c r="P45" s="187"/>
      <c r="Q45" s="187"/>
      <c r="R45" s="187"/>
    </row>
    <row r="46" spans="1:18" ht="12.75">
      <c r="A46" s="187"/>
      <c r="K46" s="187"/>
      <c r="L46" s="187"/>
      <c r="M46" s="187"/>
      <c r="N46" s="187"/>
      <c r="O46" s="187"/>
      <c r="P46" s="187"/>
      <c r="Q46" s="187"/>
      <c r="R46" s="187"/>
    </row>
    <row r="47" spans="1:18" ht="12.75">
      <c r="A47" s="187"/>
      <c r="K47" s="187"/>
      <c r="L47" s="187"/>
      <c r="M47" s="187"/>
      <c r="N47" s="187"/>
      <c r="O47" s="187"/>
      <c r="P47" s="187"/>
      <c r="Q47" s="187"/>
      <c r="R47" s="187"/>
    </row>
    <row r="48" spans="1:18" ht="12.75">
      <c r="A48" s="187"/>
      <c r="K48" s="187"/>
      <c r="L48" s="187"/>
      <c r="M48" s="187"/>
      <c r="N48" s="187"/>
      <c r="O48" s="187"/>
      <c r="P48" s="187"/>
      <c r="Q48" s="187"/>
      <c r="R48" s="187"/>
    </row>
    <row r="49" spans="1:19" ht="12.75">
      <c r="A49" s="187"/>
      <c r="K49" s="187"/>
      <c r="L49" s="187"/>
      <c r="M49" s="187"/>
      <c r="N49" s="187"/>
      <c r="O49" s="187"/>
      <c r="P49" s="187"/>
      <c r="Q49" s="187"/>
      <c r="R49" s="187"/>
    </row>
    <row r="50" spans="1:19" ht="12.75">
      <c r="A50" s="187"/>
      <c r="K50" s="187"/>
      <c r="L50" s="187"/>
      <c r="M50" s="187"/>
      <c r="N50" s="187"/>
      <c r="O50" s="187"/>
      <c r="P50" s="187"/>
      <c r="Q50" s="187"/>
      <c r="R50" s="187"/>
    </row>
    <row r="51" spans="1:19" ht="12.75">
      <c r="A51" s="187"/>
      <c r="K51" s="187"/>
      <c r="L51" s="187"/>
      <c r="M51" s="187"/>
      <c r="N51" s="187"/>
      <c r="O51" s="187"/>
      <c r="P51" s="187"/>
      <c r="Q51" s="187"/>
      <c r="R51" s="187"/>
    </row>
    <row r="52" spans="1:19" ht="12.75">
      <c r="A52" s="187"/>
      <c r="K52" s="187"/>
      <c r="L52" s="187"/>
      <c r="M52" s="187"/>
      <c r="N52" s="187"/>
      <c r="O52" s="187"/>
      <c r="P52" s="187"/>
      <c r="Q52" s="187"/>
      <c r="R52" s="187"/>
    </row>
    <row r="53" spans="1:19" ht="12.75">
      <c r="A53" s="187"/>
      <c r="K53" s="187"/>
      <c r="L53" s="187"/>
      <c r="M53" s="187"/>
      <c r="N53" s="187"/>
      <c r="O53" s="187"/>
      <c r="P53" s="187"/>
      <c r="Q53" s="187"/>
      <c r="R53" s="187"/>
    </row>
    <row r="54" spans="1:19" ht="12.75">
      <c r="A54" s="187"/>
      <c r="K54" s="187"/>
      <c r="L54" s="187"/>
      <c r="M54" s="187"/>
      <c r="N54" s="187"/>
      <c r="O54" s="187"/>
      <c r="P54" s="187"/>
      <c r="Q54" s="187"/>
      <c r="R54" s="187"/>
    </row>
    <row r="55" spans="1:19" ht="12.75">
      <c r="A55" s="187"/>
      <c r="K55" s="187"/>
      <c r="L55" s="187"/>
      <c r="M55" s="187"/>
      <c r="N55" s="187"/>
      <c r="O55" s="187"/>
      <c r="P55" s="187"/>
      <c r="Q55" s="187"/>
      <c r="R55" s="187"/>
    </row>
    <row r="56" spans="1:19" ht="12.75">
      <c r="A56" s="187"/>
      <c r="K56" s="187"/>
      <c r="L56" s="187"/>
      <c r="M56" s="187"/>
      <c r="N56" s="187"/>
      <c r="O56" s="187"/>
      <c r="P56" s="187"/>
      <c r="Q56" s="187"/>
      <c r="R56" s="187"/>
    </row>
    <row r="57" spans="1:19" ht="12.75">
      <c r="A57" s="187"/>
      <c r="K57" s="187"/>
      <c r="L57" s="187"/>
      <c r="M57" s="187"/>
      <c r="N57" s="187"/>
      <c r="O57" s="187"/>
      <c r="P57" s="187"/>
      <c r="Q57" s="187"/>
      <c r="R57" s="187"/>
    </row>
    <row r="58" spans="1:19" ht="12.75">
      <c r="A58" s="187"/>
      <c r="K58" s="187"/>
      <c r="L58" s="187"/>
      <c r="M58" s="187"/>
      <c r="N58" s="187"/>
      <c r="O58" s="187"/>
      <c r="P58" s="187"/>
      <c r="Q58" s="187"/>
      <c r="R58" s="187"/>
    </row>
    <row r="59" spans="1:19" ht="12.75">
      <c r="A59" s="187"/>
      <c r="K59" s="187"/>
      <c r="L59" s="187"/>
      <c r="M59" s="187"/>
      <c r="N59" s="187"/>
      <c r="O59" s="187"/>
      <c r="P59" s="187"/>
      <c r="Q59" s="187"/>
      <c r="R59" s="187"/>
    </row>
    <row r="60" spans="1:19" ht="12.75">
      <c r="A60" s="187"/>
      <c r="K60" s="187"/>
      <c r="L60" s="187"/>
      <c r="M60" s="187"/>
      <c r="N60" s="187"/>
      <c r="O60" s="187"/>
      <c r="P60" s="187"/>
      <c r="Q60" s="187"/>
      <c r="R60" s="187"/>
    </row>
    <row r="61" spans="1:19" ht="12.75">
      <c r="A61" s="187"/>
      <c r="K61" s="187"/>
      <c r="L61" s="187"/>
      <c r="M61" s="187"/>
      <c r="N61" s="187"/>
      <c r="O61" s="187"/>
      <c r="P61" s="187"/>
      <c r="Q61" s="187"/>
      <c r="R61" s="187"/>
      <c r="S61" s="199"/>
    </row>
    <row r="62" spans="1:19" ht="12.75">
      <c r="A62" s="187"/>
      <c r="K62" s="187"/>
      <c r="L62" s="187"/>
      <c r="M62" s="187"/>
      <c r="N62" s="187"/>
      <c r="O62" s="187"/>
      <c r="P62" s="187"/>
      <c r="Q62" s="187"/>
      <c r="R62" s="187"/>
      <c r="S62" s="199"/>
    </row>
    <row r="63" spans="1:19" ht="12.75">
      <c r="A63" s="187"/>
      <c r="K63" s="187"/>
      <c r="L63" s="187"/>
      <c r="M63" s="187"/>
      <c r="N63" s="187"/>
      <c r="O63" s="187"/>
      <c r="P63" s="187"/>
      <c r="Q63" s="187"/>
      <c r="R63" s="187"/>
      <c r="S63" s="199"/>
    </row>
    <row r="64" spans="1:19" ht="12.75">
      <c r="A64" s="187"/>
      <c r="K64" s="187"/>
      <c r="L64" s="187"/>
      <c r="M64" s="187"/>
      <c r="N64" s="187"/>
      <c r="O64" s="187"/>
      <c r="P64" s="187"/>
      <c r="Q64" s="187"/>
      <c r="R64" s="187"/>
      <c r="S64" s="199"/>
    </row>
    <row r="65" spans="1:19" ht="12.75">
      <c r="A65" s="187"/>
      <c r="K65" s="187"/>
      <c r="L65" s="187"/>
      <c r="M65" s="187"/>
      <c r="N65" s="187"/>
      <c r="O65" s="187"/>
      <c r="P65" s="187"/>
      <c r="Q65" s="187"/>
      <c r="R65" s="187"/>
      <c r="S65" s="199"/>
    </row>
  </sheetData>
  <sheetProtection password="9002" sheet="1" objects="1" scenarios="1"/>
  <mergeCells count="2">
    <mergeCell ref="B1:J2"/>
    <mergeCell ref="B17:J18"/>
  </mergeCells>
  <pageMargins left="0.79" right="0.79" top="0.98" bottom="0.98" header="0.49" footer="0.49"/>
  <pageSetup paperSize="9" orientation="portrait" r:id="rId1"/>
  <ignoredErrors>
    <ignoredError sqref="D5:J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2:P102"/>
  <sheetViews>
    <sheetView workbookViewId="0"/>
  </sheetViews>
  <sheetFormatPr defaultRowHeight="15"/>
  <cols>
    <col min="1" max="1" width="9.140625" style="2" customWidth="1"/>
    <col min="2" max="2" width="29.7109375" style="1" bestFit="1" customWidth="1"/>
    <col min="3" max="7" width="9.7109375" style="1" bestFit="1" customWidth="1"/>
    <col min="8" max="10" width="9.140625" style="1"/>
    <col min="11" max="12" width="9.140625" style="2"/>
    <col min="13" max="13" width="9.7109375" style="2" bestFit="1" customWidth="1"/>
    <col min="14" max="14" width="11.140625" style="3" bestFit="1" customWidth="1"/>
    <col min="15" max="15" width="10.140625" style="3" customWidth="1"/>
    <col min="16" max="16" width="9.140625" style="3"/>
    <col min="17" max="16384" width="9.140625" style="2"/>
  </cols>
  <sheetData>
    <row r="2" spans="2:16" ht="15" customHeight="1"/>
    <row r="3" spans="2:16" ht="15.75">
      <c r="B3" s="266" t="s">
        <v>32</v>
      </c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2:16">
      <c r="B4" s="4" t="s">
        <v>0</v>
      </c>
      <c r="C4" s="4">
        <v>2007</v>
      </c>
      <c r="D4" s="4">
        <v>2008</v>
      </c>
      <c r="E4" s="4">
        <v>2009</v>
      </c>
      <c r="F4" s="4">
        <v>2010</v>
      </c>
      <c r="G4" s="4">
        <v>2011</v>
      </c>
      <c r="H4" s="4">
        <v>2012</v>
      </c>
      <c r="I4" s="4">
        <v>2013</v>
      </c>
      <c r="J4" s="4">
        <v>2014</v>
      </c>
      <c r="K4" s="4">
        <v>2015</v>
      </c>
      <c r="L4" s="4">
        <v>2016</v>
      </c>
      <c r="M4" s="4">
        <v>2017</v>
      </c>
      <c r="N4" s="4" t="s">
        <v>1</v>
      </c>
      <c r="O4" s="4" t="s">
        <v>2</v>
      </c>
      <c r="P4" s="4" t="s">
        <v>3</v>
      </c>
    </row>
    <row r="5" spans="2:16">
      <c r="B5" s="5" t="s">
        <v>4</v>
      </c>
      <c r="C5" s="6">
        <f>C33</f>
        <v>6017094</v>
      </c>
      <c r="D5" s="6">
        <f t="shared" ref="D5:L5" si="0">D33</f>
        <v>6081988</v>
      </c>
      <c r="E5" s="6">
        <f t="shared" si="0"/>
        <v>5678415</v>
      </c>
      <c r="F5" s="6">
        <f t="shared" si="0"/>
        <v>5849255</v>
      </c>
      <c r="G5" s="6">
        <f t="shared" si="0"/>
        <v>5982027</v>
      </c>
      <c r="H5" s="6">
        <f t="shared" si="0"/>
        <v>5582307</v>
      </c>
      <c r="I5" s="6">
        <f t="shared" si="0"/>
        <v>5342802</v>
      </c>
      <c r="J5" s="6">
        <f t="shared" si="0"/>
        <v>5260722</v>
      </c>
      <c r="K5" s="6">
        <f t="shared" si="0"/>
        <v>4430764</v>
      </c>
      <c r="L5" s="6">
        <f t="shared" si="0"/>
        <v>4035175</v>
      </c>
      <c r="M5" s="6">
        <f>M33</f>
        <v>3701014</v>
      </c>
      <c r="N5" s="7">
        <f t="shared" ref="N5:N11" si="1">SUM(C5:M5)</f>
        <v>57961563</v>
      </c>
      <c r="O5" s="6">
        <f>AVERAGE(C5:M5)</f>
        <v>5269233</v>
      </c>
      <c r="P5" s="8">
        <f>N5/$N$8</f>
        <v>0.86177698956520032</v>
      </c>
    </row>
    <row r="6" spans="2:16">
      <c r="B6" s="5" t="s">
        <v>5</v>
      </c>
      <c r="C6" s="6">
        <f>C38</f>
        <v>701161</v>
      </c>
      <c r="D6" s="6">
        <f t="shared" ref="D6:M6" si="2">D38</f>
        <v>909515</v>
      </c>
      <c r="E6" s="6">
        <f t="shared" si="2"/>
        <v>1018768</v>
      </c>
      <c r="F6" s="6">
        <f t="shared" si="2"/>
        <v>989676</v>
      </c>
      <c r="G6" s="6">
        <f t="shared" si="2"/>
        <v>809189</v>
      </c>
      <c r="H6" s="6">
        <f t="shared" si="2"/>
        <v>979811</v>
      </c>
      <c r="I6" s="6">
        <f t="shared" si="2"/>
        <v>620401</v>
      </c>
      <c r="J6" s="6">
        <f t="shared" si="2"/>
        <v>577968</v>
      </c>
      <c r="K6" s="6">
        <f t="shared" si="2"/>
        <v>519060</v>
      </c>
      <c r="L6" s="6">
        <f t="shared" si="2"/>
        <v>760035</v>
      </c>
      <c r="M6" s="6">
        <f t="shared" si="2"/>
        <v>610407.66</v>
      </c>
      <c r="N6" s="7">
        <f t="shared" si="1"/>
        <v>8495991.6600000001</v>
      </c>
      <c r="O6" s="6">
        <f>AVERAGE(C6:M6)</f>
        <v>772362.87818181817</v>
      </c>
      <c r="P6" s="8">
        <f>N6/$N$8</f>
        <v>0.12631905934154761</v>
      </c>
    </row>
    <row r="7" spans="2:16">
      <c r="B7" s="9" t="s">
        <v>6</v>
      </c>
      <c r="C7" s="10">
        <f>C41</f>
        <v>76271</v>
      </c>
      <c r="D7" s="10">
        <f t="shared" ref="D7:M7" si="3">D41</f>
        <v>109176</v>
      </c>
      <c r="E7" s="10">
        <f t="shared" si="3"/>
        <v>136217</v>
      </c>
      <c r="F7" s="10">
        <f t="shared" si="3"/>
        <v>108952</v>
      </c>
      <c r="G7" s="10">
        <f t="shared" si="3"/>
        <v>96283</v>
      </c>
      <c r="H7" s="10">
        <f t="shared" si="3"/>
        <v>62859</v>
      </c>
      <c r="I7" s="10">
        <f t="shared" si="3"/>
        <v>51899</v>
      </c>
      <c r="J7" s="10">
        <f t="shared" si="3"/>
        <v>52268</v>
      </c>
      <c r="K7" s="10">
        <f t="shared" si="3"/>
        <v>40452</v>
      </c>
      <c r="L7" s="10">
        <f t="shared" si="3"/>
        <v>37536.694444444031</v>
      </c>
      <c r="M7" s="10">
        <f t="shared" si="3"/>
        <v>28724.544444445521</v>
      </c>
      <c r="N7" s="11">
        <f t="shared" si="1"/>
        <v>800638.23888888955</v>
      </c>
      <c r="O7" s="6">
        <f>AVERAGE(C7:M7)</f>
        <v>72785.294444444502</v>
      </c>
      <c r="P7" s="13">
        <f>N7/$N$8</f>
        <v>1.1903951093252109E-2</v>
      </c>
    </row>
    <row r="8" spans="2:16">
      <c r="B8" s="220" t="s">
        <v>7</v>
      </c>
      <c r="C8" s="221">
        <f>SUM(C5:C7)</f>
        <v>6794526</v>
      </c>
      <c r="D8" s="221">
        <f t="shared" ref="D8:M8" si="4">SUM(D5:D7)</f>
        <v>7100679</v>
      </c>
      <c r="E8" s="221">
        <f t="shared" si="4"/>
        <v>6833400</v>
      </c>
      <c r="F8" s="221">
        <f t="shared" si="4"/>
        <v>6947883</v>
      </c>
      <c r="G8" s="221">
        <f t="shared" si="4"/>
        <v>6887499</v>
      </c>
      <c r="H8" s="221">
        <f t="shared" si="4"/>
        <v>6624977</v>
      </c>
      <c r="I8" s="221">
        <f t="shared" si="4"/>
        <v>6015102</v>
      </c>
      <c r="J8" s="221">
        <f t="shared" si="4"/>
        <v>5890958</v>
      </c>
      <c r="K8" s="221">
        <f t="shared" si="4"/>
        <v>4990276</v>
      </c>
      <c r="L8" s="221">
        <f t="shared" si="4"/>
        <v>4832746.694444444</v>
      </c>
      <c r="M8" s="221">
        <f t="shared" si="4"/>
        <v>4340146.2044444457</v>
      </c>
      <c r="N8" s="221">
        <f t="shared" si="1"/>
        <v>67258192.898888886</v>
      </c>
      <c r="O8" s="222">
        <f>AVERAGE(C8:M8)</f>
        <v>6114381.1726262625</v>
      </c>
      <c r="P8" s="223">
        <f>N8/$N$12</f>
        <v>0.80747859296489266</v>
      </c>
    </row>
    <row r="9" spans="2:16">
      <c r="B9" s="5" t="s">
        <v>16</v>
      </c>
      <c r="C9" s="224">
        <f>C45</f>
        <v>796437</v>
      </c>
      <c r="D9" s="224">
        <f t="shared" ref="D9:M9" si="5">D45</f>
        <v>868063</v>
      </c>
      <c r="E9" s="224">
        <f t="shared" si="5"/>
        <v>1020895</v>
      </c>
      <c r="F9" s="224">
        <f t="shared" si="5"/>
        <v>1217266</v>
      </c>
      <c r="G9" s="224">
        <f t="shared" si="5"/>
        <v>1522910</v>
      </c>
      <c r="H9" s="224">
        <f t="shared" si="5"/>
        <v>1693695</v>
      </c>
      <c r="I9" s="224">
        <f t="shared" si="5"/>
        <v>1627504</v>
      </c>
      <c r="J9" s="224">
        <f t="shared" si="5"/>
        <v>1645271</v>
      </c>
      <c r="K9" s="224">
        <f t="shared" si="5"/>
        <v>1594629</v>
      </c>
      <c r="L9" s="224">
        <f t="shared" si="5"/>
        <v>1499429</v>
      </c>
      <c r="M9" s="224">
        <f t="shared" si="5"/>
        <v>1572147</v>
      </c>
      <c r="N9" s="7">
        <f t="shared" si="1"/>
        <v>15058246</v>
      </c>
      <c r="O9" s="6">
        <f t="shared" ref="O9:O10" si="6">AVERAGE(C9:M9)</f>
        <v>1368931.4545454546</v>
      </c>
      <c r="P9" s="225">
        <f>O9/O11</f>
        <v>0.93903371155772719</v>
      </c>
    </row>
    <row r="10" spans="2:16">
      <c r="B10" s="5" t="s">
        <v>22</v>
      </c>
      <c r="C10" s="224">
        <f>C55</f>
        <v>23859</v>
      </c>
      <c r="D10" s="224">
        <f t="shared" ref="D10:M10" si="7">D55</f>
        <v>26433</v>
      </c>
      <c r="E10" s="224">
        <f t="shared" si="7"/>
        <v>26849</v>
      </c>
      <c r="F10" s="224">
        <f t="shared" si="7"/>
        <v>26678</v>
      </c>
      <c r="G10" s="224">
        <f t="shared" si="7"/>
        <v>29732</v>
      </c>
      <c r="H10" s="224">
        <f t="shared" si="7"/>
        <v>33523</v>
      </c>
      <c r="I10" s="224">
        <f t="shared" si="7"/>
        <v>80018</v>
      </c>
      <c r="J10" s="224">
        <f t="shared" si="7"/>
        <v>220844</v>
      </c>
      <c r="K10" s="224">
        <f t="shared" si="7"/>
        <v>216728</v>
      </c>
      <c r="L10" s="224">
        <f t="shared" si="7"/>
        <v>160488</v>
      </c>
      <c r="M10" s="224">
        <f t="shared" si="7"/>
        <v>132497</v>
      </c>
      <c r="N10" s="7">
        <f t="shared" si="1"/>
        <v>977649</v>
      </c>
      <c r="O10" s="6">
        <f t="shared" si="6"/>
        <v>88877.181818181823</v>
      </c>
      <c r="P10" s="225">
        <f>O10/O11</f>
        <v>6.0966288442272788E-2</v>
      </c>
    </row>
    <row r="11" spans="2:16">
      <c r="B11" s="14" t="s">
        <v>8</v>
      </c>
      <c r="C11" s="15">
        <f>SUM(C9:C10)</f>
        <v>820296</v>
      </c>
      <c r="D11" s="15">
        <f t="shared" ref="D11:M11" si="8">SUM(D9:D10)</f>
        <v>894496</v>
      </c>
      <c r="E11" s="15">
        <f t="shared" si="8"/>
        <v>1047744</v>
      </c>
      <c r="F11" s="15">
        <f t="shared" si="8"/>
        <v>1243944</v>
      </c>
      <c r="G11" s="15">
        <f t="shared" si="8"/>
        <v>1552642</v>
      </c>
      <c r="H11" s="15">
        <f t="shared" si="8"/>
        <v>1727218</v>
      </c>
      <c r="I11" s="15">
        <f t="shared" si="8"/>
        <v>1707522</v>
      </c>
      <c r="J11" s="15">
        <f t="shared" si="8"/>
        <v>1866115</v>
      </c>
      <c r="K11" s="15">
        <f t="shared" si="8"/>
        <v>1811357</v>
      </c>
      <c r="L11" s="15">
        <f t="shared" si="8"/>
        <v>1659917</v>
      </c>
      <c r="M11" s="15">
        <f t="shared" si="8"/>
        <v>1704644</v>
      </c>
      <c r="N11" s="15">
        <f t="shared" si="1"/>
        <v>16035895</v>
      </c>
      <c r="O11" s="16">
        <f>AVERAGE(C11:M11)</f>
        <v>1457808.6363636365</v>
      </c>
      <c r="P11" s="17">
        <f>N11/$N$12</f>
        <v>0.19252140703510739</v>
      </c>
    </row>
    <row r="12" spans="2:16">
      <c r="B12" s="18" t="s">
        <v>1</v>
      </c>
      <c r="C12" s="19">
        <f>SUM(C8,C11)</f>
        <v>7614822</v>
      </c>
      <c r="D12" s="19">
        <f t="shared" ref="D12:M12" si="9">SUM(D8,D11)</f>
        <v>7995175</v>
      </c>
      <c r="E12" s="19">
        <f t="shared" si="9"/>
        <v>7881144</v>
      </c>
      <c r="F12" s="19">
        <f t="shared" si="9"/>
        <v>8191827</v>
      </c>
      <c r="G12" s="19">
        <f t="shared" si="9"/>
        <v>8440141</v>
      </c>
      <c r="H12" s="19">
        <f t="shared" si="9"/>
        <v>8352195</v>
      </c>
      <c r="I12" s="19">
        <f t="shared" si="9"/>
        <v>7722624</v>
      </c>
      <c r="J12" s="19">
        <f t="shared" si="9"/>
        <v>7757073</v>
      </c>
      <c r="K12" s="19">
        <f t="shared" si="9"/>
        <v>6801633</v>
      </c>
      <c r="L12" s="19">
        <f t="shared" si="9"/>
        <v>6492663.694444444</v>
      </c>
      <c r="M12" s="19">
        <f t="shared" si="9"/>
        <v>6044790.2044444457</v>
      </c>
      <c r="N12" s="19">
        <f>SUM(N8,N11)</f>
        <v>83294087.898888886</v>
      </c>
      <c r="O12" s="226">
        <f>SUM(O8,O11)</f>
        <v>7572189.8089898992</v>
      </c>
      <c r="P12" s="21">
        <f>N12/$N$12</f>
        <v>1</v>
      </c>
    </row>
    <row r="13" spans="2:16"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2:16">
      <c r="B14" s="23"/>
    </row>
    <row r="15" spans="2:16">
      <c r="B15" s="24"/>
      <c r="K15" s="1"/>
    </row>
    <row r="16" spans="2:16">
      <c r="B16" s="24"/>
      <c r="K16" s="1"/>
    </row>
    <row r="17" spans="2:16">
      <c r="B17" s="2"/>
      <c r="K17" s="1"/>
    </row>
    <row r="31" spans="2:16" ht="15.75">
      <c r="B31" s="267" t="s">
        <v>33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5"/>
    </row>
    <row r="32" spans="2:16">
      <c r="B32" s="4" t="s">
        <v>0</v>
      </c>
      <c r="C32" s="26">
        <v>2007</v>
      </c>
      <c r="D32" s="26">
        <v>2008</v>
      </c>
      <c r="E32" s="26">
        <v>2009</v>
      </c>
      <c r="F32" s="26">
        <v>2010</v>
      </c>
      <c r="G32" s="26">
        <v>2011</v>
      </c>
      <c r="H32" s="26">
        <v>2012</v>
      </c>
      <c r="I32" s="26">
        <v>2013</v>
      </c>
      <c r="J32" s="26">
        <v>2014</v>
      </c>
      <c r="K32" s="26">
        <v>2015</v>
      </c>
      <c r="L32" s="26">
        <v>2016</v>
      </c>
      <c r="M32" s="26">
        <v>2017</v>
      </c>
      <c r="N32" s="4" t="s">
        <v>1</v>
      </c>
      <c r="O32" s="4" t="s">
        <v>3</v>
      </c>
    </row>
    <row r="33" spans="2:16">
      <c r="B33" s="27" t="s">
        <v>4</v>
      </c>
      <c r="C33" s="28">
        <f>SUM(C34:C37)</f>
        <v>6017094</v>
      </c>
      <c r="D33" s="28">
        <f t="shared" ref="D33:M33" si="10">SUM(D34:D37)</f>
        <v>6081988</v>
      </c>
      <c r="E33" s="28">
        <f t="shared" si="10"/>
        <v>5678415</v>
      </c>
      <c r="F33" s="28">
        <f t="shared" si="10"/>
        <v>5849255</v>
      </c>
      <c r="G33" s="28">
        <f t="shared" si="10"/>
        <v>5982027</v>
      </c>
      <c r="H33" s="28">
        <f t="shared" si="10"/>
        <v>5582307</v>
      </c>
      <c r="I33" s="28">
        <f t="shared" si="10"/>
        <v>5342802</v>
      </c>
      <c r="J33" s="28">
        <f t="shared" si="10"/>
        <v>5260722</v>
      </c>
      <c r="K33" s="28">
        <f t="shared" si="10"/>
        <v>4430764</v>
      </c>
      <c r="L33" s="28">
        <f t="shared" si="10"/>
        <v>4035175</v>
      </c>
      <c r="M33" s="28">
        <f t="shared" si="10"/>
        <v>3701014</v>
      </c>
      <c r="N33" s="28">
        <f>SUM(C33:M33)</f>
        <v>57961563</v>
      </c>
      <c r="O33" s="29">
        <f>N33/N44</f>
        <v>0.86177698956520032</v>
      </c>
    </row>
    <row r="34" spans="2:16">
      <c r="B34" s="30" t="s">
        <v>9</v>
      </c>
      <c r="C34" s="213">
        <v>2116271.7800000003</v>
      </c>
      <c r="D34" s="6">
        <v>2267608</v>
      </c>
      <c r="E34" s="6">
        <v>2045628</v>
      </c>
      <c r="F34" s="6">
        <v>1999046</v>
      </c>
      <c r="G34" s="6">
        <v>1830724</v>
      </c>
      <c r="H34" s="6">
        <v>1734887</v>
      </c>
      <c r="I34" s="6">
        <v>1906068</v>
      </c>
      <c r="J34" s="6">
        <v>1763725</v>
      </c>
      <c r="K34" s="6">
        <v>1506894</v>
      </c>
      <c r="L34" s="31">
        <v>1356797</v>
      </c>
      <c r="M34" s="31">
        <v>1228813</v>
      </c>
      <c r="N34" s="22">
        <f>SUM(C34:M34)</f>
        <v>19756461.780000001</v>
      </c>
      <c r="O34" s="32">
        <f>N34/$N$33</f>
        <v>0.34085453803238536</v>
      </c>
    </row>
    <row r="35" spans="2:16">
      <c r="B35" s="30" t="s">
        <v>10</v>
      </c>
      <c r="C35" s="213">
        <v>1624615.3800000001</v>
      </c>
      <c r="D35" s="6">
        <v>630148</v>
      </c>
      <c r="E35" s="6">
        <v>615264</v>
      </c>
      <c r="F35" s="6">
        <v>2034744</v>
      </c>
      <c r="G35" s="6">
        <v>1974965</v>
      </c>
      <c r="H35" s="6">
        <v>1784863</v>
      </c>
      <c r="I35" s="6">
        <v>1654560</v>
      </c>
      <c r="J35" s="6">
        <v>1530999</v>
      </c>
      <c r="K35" s="6">
        <v>1400306</v>
      </c>
      <c r="L35" s="31">
        <v>1258103</v>
      </c>
      <c r="M35" s="31">
        <v>1163037</v>
      </c>
      <c r="N35" s="22">
        <f>SUM(C35:M35)</f>
        <v>15671604.379999999</v>
      </c>
      <c r="O35" s="32">
        <f>N35/$N$33</f>
        <v>0.27037925771601429</v>
      </c>
    </row>
    <row r="36" spans="2:16">
      <c r="B36" s="30" t="s">
        <v>11</v>
      </c>
      <c r="C36" s="213">
        <v>2166153.84</v>
      </c>
      <c r="D36" s="6">
        <v>3085206</v>
      </c>
      <c r="E36" s="6">
        <v>2922357</v>
      </c>
      <c r="F36" s="6">
        <v>1594425</v>
      </c>
      <c r="G36" s="6">
        <v>1977402</v>
      </c>
      <c r="H36" s="6">
        <v>1793994</v>
      </c>
      <c r="I36" s="6">
        <v>1663025</v>
      </c>
      <c r="J36" s="6">
        <v>1527638</v>
      </c>
      <c r="K36" s="6">
        <v>1397233</v>
      </c>
      <c r="L36" s="31">
        <v>1292302</v>
      </c>
      <c r="M36" s="31">
        <v>1144100</v>
      </c>
      <c r="N36" s="22">
        <f>SUM(C36:M36)</f>
        <v>20563835.84</v>
      </c>
      <c r="O36" s="32">
        <f>N36/$N$33</f>
        <v>0.35478401160437995</v>
      </c>
    </row>
    <row r="37" spans="2:16">
      <c r="B37" s="34" t="s">
        <v>12</v>
      </c>
      <c r="C37" s="12">
        <v>110053</v>
      </c>
      <c r="D37" s="12">
        <v>99026</v>
      </c>
      <c r="E37" s="12">
        <v>95166</v>
      </c>
      <c r="F37" s="12">
        <v>221040</v>
      </c>
      <c r="G37" s="12">
        <v>198936</v>
      </c>
      <c r="H37" s="12">
        <v>268563</v>
      </c>
      <c r="I37" s="12">
        <v>119149</v>
      </c>
      <c r="J37" s="12">
        <v>438360</v>
      </c>
      <c r="K37" s="12">
        <v>126331</v>
      </c>
      <c r="L37" s="35">
        <v>127973</v>
      </c>
      <c r="M37" s="35">
        <v>165064</v>
      </c>
      <c r="N37" s="36">
        <f t="shared" ref="N37:N47" si="11">SUM(C37:M37)</f>
        <v>1969661</v>
      </c>
      <c r="O37" s="37">
        <f>N37/$N$33</f>
        <v>3.3982192647220369E-2</v>
      </c>
    </row>
    <row r="38" spans="2:16">
      <c r="B38" s="24" t="s">
        <v>5</v>
      </c>
      <c r="C38" s="7">
        <f>SUM(C39:C40)</f>
        <v>701161</v>
      </c>
      <c r="D38" s="7">
        <f t="shared" ref="D38:M38" si="12">SUM(D39:D40)</f>
        <v>909515</v>
      </c>
      <c r="E38" s="7">
        <f t="shared" si="12"/>
        <v>1018768</v>
      </c>
      <c r="F38" s="7">
        <f t="shared" si="12"/>
        <v>989676</v>
      </c>
      <c r="G38" s="7">
        <f t="shared" si="12"/>
        <v>809189</v>
      </c>
      <c r="H38" s="7">
        <f t="shared" si="12"/>
        <v>979811</v>
      </c>
      <c r="I38" s="7">
        <f t="shared" si="12"/>
        <v>620401</v>
      </c>
      <c r="J38" s="7">
        <f t="shared" si="12"/>
        <v>577968</v>
      </c>
      <c r="K38" s="7">
        <f t="shared" si="12"/>
        <v>519060</v>
      </c>
      <c r="L38" s="7">
        <f t="shared" si="12"/>
        <v>760035</v>
      </c>
      <c r="M38" s="7">
        <f t="shared" si="12"/>
        <v>610407.66</v>
      </c>
      <c r="N38" s="7">
        <f t="shared" si="11"/>
        <v>8495991.6600000001</v>
      </c>
      <c r="O38" s="38">
        <f>N38/N44</f>
        <v>0.12631905934154761</v>
      </c>
      <c r="P38" s="22"/>
    </row>
    <row r="39" spans="2:16">
      <c r="B39" s="2" t="s">
        <v>13</v>
      </c>
      <c r="C39" s="213">
        <v>466787.20603705751</v>
      </c>
      <c r="D39" s="6">
        <v>851149</v>
      </c>
      <c r="E39" s="6">
        <v>686227</v>
      </c>
      <c r="F39" s="6">
        <v>645123</v>
      </c>
      <c r="G39" s="6">
        <v>535817</v>
      </c>
      <c r="H39" s="6">
        <v>683949</v>
      </c>
      <c r="I39" s="6">
        <v>318181</v>
      </c>
      <c r="J39" s="6">
        <v>294930</v>
      </c>
      <c r="K39" s="6">
        <v>261562</v>
      </c>
      <c r="L39" s="213">
        <v>505981.67060115293</v>
      </c>
      <c r="M39" s="213">
        <v>406369.56</v>
      </c>
      <c r="N39" s="6">
        <f t="shared" si="11"/>
        <v>5656076.43663821</v>
      </c>
      <c r="O39" s="39">
        <f>N39/$N$38</f>
        <v>0.66573469737118474</v>
      </c>
      <c r="P39" s="22"/>
    </row>
    <row r="40" spans="2:16">
      <c r="B40" s="40" t="s">
        <v>14</v>
      </c>
      <c r="C40" s="214">
        <v>234373.79396294244</v>
      </c>
      <c r="D40" s="12">
        <v>58366</v>
      </c>
      <c r="E40" s="12">
        <v>332541</v>
      </c>
      <c r="F40" s="12">
        <v>344553</v>
      </c>
      <c r="G40" s="12">
        <v>273372</v>
      </c>
      <c r="H40" s="12">
        <v>295862</v>
      </c>
      <c r="I40" s="12">
        <v>302220</v>
      </c>
      <c r="J40" s="12">
        <v>283038</v>
      </c>
      <c r="K40" s="12">
        <v>257498</v>
      </c>
      <c r="L40" s="214">
        <v>254053.32939884701</v>
      </c>
      <c r="M40" s="214">
        <v>204038.1</v>
      </c>
      <c r="N40" s="12">
        <f t="shared" si="11"/>
        <v>2839915.2233617897</v>
      </c>
      <c r="O40" s="41">
        <f>N40/$N$38</f>
        <v>0.33426530262881515</v>
      </c>
      <c r="P40" s="22"/>
    </row>
    <row r="41" spans="2:16">
      <c r="B41" s="24" t="s">
        <v>6</v>
      </c>
      <c r="C41" s="7">
        <f>SUM(C42:C43)</f>
        <v>76271</v>
      </c>
      <c r="D41" s="7">
        <f t="shared" ref="D41:K41" si="13">SUM(D42:D43)</f>
        <v>109176</v>
      </c>
      <c r="E41" s="7">
        <f t="shared" si="13"/>
        <v>136217</v>
      </c>
      <c r="F41" s="7">
        <f t="shared" si="13"/>
        <v>108952</v>
      </c>
      <c r="G41" s="7">
        <f t="shared" si="13"/>
        <v>96283</v>
      </c>
      <c r="H41" s="7">
        <f t="shared" si="13"/>
        <v>62859</v>
      </c>
      <c r="I41" s="7">
        <f t="shared" si="13"/>
        <v>51899</v>
      </c>
      <c r="J41" s="7">
        <f t="shared" si="13"/>
        <v>52268</v>
      </c>
      <c r="K41" s="7">
        <f t="shared" si="13"/>
        <v>40452</v>
      </c>
      <c r="L41" s="7">
        <f>SUM(L42:L43)</f>
        <v>37536.694444444031</v>
      </c>
      <c r="M41" s="7">
        <f>SUM(M42:M43)</f>
        <v>28724.544444445521</v>
      </c>
      <c r="N41" s="7">
        <f>SUM(C41:M41)</f>
        <v>800638.23888888955</v>
      </c>
      <c r="O41" s="38">
        <f>N41/N44</f>
        <v>1.1903951093252109E-2</v>
      </c>
    </row>
    <row r="42" spans="2:16">
      <c r="B42" s="2" t="s">
        <v>13</v>
      </c>
      <c r="C42" s="250">
        <v>40641.143498159872</v>
      </c>
      <c r="D42" s="42">
        <v>56041</v>
      </c>
      <c r="E42" s="42">
        <v>70343</v>
      </c>
      <c r="F42" s="42">
        <v>56709</v>
      </c>
      <c r="G42" s="42">
        <v>51559</v>
      </c>
      <c r="H42" s="42">
        <v>35383</v>
      </c>
      <c r="I42" s="42">
        <v>28699</v>
      </c>
      <c r="J42" s="42">
        <v>29411</v>
      </c>
      <c r="K42" s="43">
        <v>22528</v>
      </c>
      <c r="L42" s="253">
        <f>TREND(C42:K42,C32:K32,2016,1)</f>
        <v>22066.301444852725</v>
      </c>
      <c r="M42" s="253">
        <f>TREND(C42:L42,C32:L32,2017,1)</f>
        <v>17783.691878309473</v>
      </c>
      <c r="N42" s="6">
        <f>SUM(C42:M42)</f>
        <v>431164.13682132208</v>
      </c>
      <c r="O42" s="39">
        <f>N42/$N$41</f>
        <v>0.53852553610190224</v>
      </c>
    </row>
    <row r="43" spans="2:16">
      <c r="B43" s="40" t="s">
        <v>14</v>
      </c>
      <c r="C43" s="251">
        <v>35629.856501840128</v>
      </c>
      <c r="D43" s="44">
        <v>53135</v>
      </c>
      <c r="E43" s="44">
        <v>65874</v>
      </c>
      <c r="F43" s="44">
        <v>52243</v>
      </c>
      <c r="G43" s="44">
        <v>44724</v>
      </c>
      <c r="H43" s="44">
        <v>27476</v>
      </c>
      <c r="I43" s="44">
        <v>23200</v>
      </c>
      <c r="J43" s="44">
        <v>22857</v>
      </c>
      <c r="K43" s="45">
        <v>17924</v>
      </c>
      <c r="L43" s="252">
        <f>TREND(C43:K43,C32:K32,2016,1)</f>
        <v>15470.392999591306</v>
      </c>
      <c r="M43" s="252">
        <f>TREND(C43:L43,C32:L32,2017,1)</f>
        <v>10940.852566136047</v>
      </c>
      <c r="N43" s="12">
        <f>SUM(C43:M43)</f>
        <v>369474.10206756747</v>
      </c>
      <c r="O43" s="41">
        <f>N43/$N$41</f>
        <v>0.46147446389809782</v>
      </c>
    </row>
    <row r="44" spans="2:16">
      <c r="B44" s="46" t="s">
        <v>15</v>
      </c>
      <c r="C44" s="47">
        <f>SUM(C33,C38,C41)</f>
        <v>6794526</v>
      </c>
      <c r="D44" s="47">
        <f t="shared" ref="D44:M44" si="14">SUM(D33,D38,D41)</f>
        <v>7100679</v>
      </c>
      <c r="E44" s="47">
        <f t="shared" si="14"/>
        <v>6833400</v>
      </c>
      <c r="F44" s="47">
        <f t="shared" si="14"/>
        <v>6947883</v>
      </c>
      <c r="G44" s="47">
        <f t="shared" si="14"/>
        <v>6887499</v>
      </c>
      <c r="H44" s="47">
        <f t="shared" si="14"/>
        <v>6624977</v>
      </c>
      <c r="I44" s="47">
        <f t="shared" si="14"/>
        <v>6015102</v>
      </c>
      <c r="J44" s="47">
        <f t="shared" si="14"/>
        <v>5890958</v>
      </c>
      <c r="K44" s="47">
        <f t="shared" si="14"/>
        <v>4990276</v>
      </c>
      <c r="L44" s="47">
        <f t="shared" si="14"/>
        <v>4832746.694444444</v>
      </c>
      <c r="M44" s="47">
        <f t="shared" si="14"/>
        <v>4340146.2044444457</v>
      </c>
      <c r="N44" s="48">
        <f t="shared" si="11"/>
        <v>67258192.898888886</v>
      </c>
      <c r="O44" s="49">
        <v>1</v>
      </c>
    </row>
    <row r="45" spans="2:16">
      <c r="B45" s="50" t="s">
        <v>16</v>
      </c>
      <c r="C45" s="51">
        <f>SUM(C46,C49,C52,)</f>
        <v>796437</v>
      </c>
      <c r="D45" s="51">
        <f t="shared" ref="D45:L45" si="15">SUM(D46,D49,D52)</f>
        <v>868063</v>
      </c>
      <c r="E45" s="51">
        <f t="shared" si="15"/>
        <v>1020895</v>
      </c>
      <c r="F45" s="51">
        <f t="shared" si="15"/>
        <v>1217266</v>
      </c>
      <c r="G45" s="51">
        <f t="shared" si="15"/>
        <v>1522910</v>
      </c>
      <c r="H45" s="51">
        <f t="shared" si="15"/>
        <v>1693695</v>
      </c>
      <c r="I45" s="51">
        <f t="shared" si="15"/>
        <v>1627504</v>
      </c>
      <c r="J45" s="51">
        <f t="shared" si="15"/>
        <v>1645271</v>
      </c>
      <c r="K45" s="51">
        <f t="shared" si="15"/>
        <v>1594629</v>
      </c>
      <c r="L45" s="51">
        <f t="shared" si="15"/>
        <v>1499429</v>
      </c>
      <c r="M45" s="51">
        <f>SUM(M46,M49,M52)</f>
        <v>1572147</v>
      </c>
      <c r="N45" s="51">
        <f t="shared" si="11"/>
        <v>15058246</v>
      </c>
      <c r="O45" s="52">
        <f>N45/$N$59</f>
        <v>0.93903371155772719</v>
      </c>
    </row>
    <row r="46" spans="2:16">
      <c r="B46" s="30" t="s">
        <v>17</v>
      </c>
      <c r="C46" s="53">
        <f>SUM(C47:C48)</f>
        <v>755407</v>
      </c>
      <c r="D46" s="53">
        <f t="shared" ref="D46:M46" si="16">SUM(D47:D48)</f>
        <v>835034</v>
      </c>
      <c r="E46" s="53">
        <f t="shared" si="16"/>
        <v>989427</v>
      </c>
      <c r="F46" s="53">
        <f t="shared" si="16"/>
        <v>1184717</v>
      </c>
      <c r="G46" s="53">
        <f t="shared" si="16"/>
        <v>1488369</v>
      </c>
      <c r="H46" s="53">
        <f t="shared" si="16"/>
        <v>1655073</v>
      </c>
      <c r="I46" s="53">
        <f t="shared" si="16"/>
        <v>1592471</v>
      </c>
      <c r="J46" s="53">
        <f t="shared" si="16"/>
        <v>1621200</v>
      </c>
      <c r="K46" s="53">
        <f t="shared" si="16"/>
        <v>1555602</v>
      </c>
      <c r="L46" s="53">
        <f t="shared" si="16"/>
        <v>1459007</v>
      </c>
      <c r="M46" s="53">
        <f t="shared" si="16"/>
        <v>1536838</v>
      </c>
      <c r="N46" s="53">
        <f t="shared" si="11"/>
        <v>14673145</v>
      </c>
      <c r="O46" s="54">
        <f>N46/$N$45</f>
        <v>0.97442590591228218</v>
      </c>
    </row>
    <row r="47" spans="2:16">
      <c r="B47" s="5" t="s">
        <v>18</v>
      </c>
      <c r="C47" s="6">
        <v>743599</v>
      </c>
      <c r="D47" s="6">
        <v>823675</v>
      </c>
      <c r="E47" s="6">
        <v>978155</v>
      </c>
      <c r="F47" s="6">
        <v>1169295</v>
      </c>
      <c r="G47" s="6">
        <v>1469841</v>
      </c>
      <c r="H47" s="6">
        <v>1633578</v>
      </c>
      <c r="I47" s="6">
        <v>1592469</v>
      </c>
      <c r="J47" s="6">
        <v>1617564</v>
      </c>
      <c r="K47" s="6">
        <v>1552368</v>
      </c>
      <c r="L47" s="6">
        <v>1459007</v>
      </c>
      <c r="M47" s="6">
        <v>1536783</v>
      </c>
      <c r="N47" s="22">
        <f t="shared" si="11"/>
        <v>14576334</v>
      </c>
      <c r="O47" s="39">
        <f>N47/$N$46</f>
        <v>0.99340216429402151</v>
      </c>
    </row>
    <row r="48" spans="2:16">
      <c r="B48" s="9" t="s">
        <v>19</v>
      </c>
      <c r="C48" s="12">
        <v>11808</v>
      </c>
      <c r="D48" s="12">
        <v>11359</v>
      </c>
      <c r="E48" s="12">
        <v>11272</v>
      </c>
      <c r="F48" s="12">
        <v>15422</v>
      </c>
      <c r="G48" s="12">
        <v>18528</v>
      </c>
      <c r="H48" s="12">
        <v>21495</v>
      </c>
      <c r="I48" s="12">
        <v>2</v>
      </c>
      <c r="J48" s="12">
        <v>3636</v>
      </c>
      <c r="K48" s="12">
        <v>3234</v>
      </c>
      <c r="L48" s="12">
        <v>0</v>
      </c>
      <c r="M48" s="12">
        <v>55</v>
      </c>
      <c r="N48" s="36">
        <f t="shared" ref="N48:N55" si="17">SUM(C48:M48)</f>
        <v>96811</v>
      </c>
      <c r="O48" s="41">
        <f>N48/$N$46</f>
        <v>6.5978357059785072E-3</v>
      </c>
    </row>
    <row r="49" spans="2:16">
      <c r="B49" s="30" t="s">
        <v>20</v>
      </c>
      <c r="C49" s="53">
        <f>SUM(C50:C51)</f>
        <v>38012</v>
      </c>
      <c r="D49" s="53">
        <f t="shared" ref="D49:M49" si="18">SUM(D50:D51)</f>
        <v>29408</v>
      </c>
      <c r="E49" s="53">
        <f t="shared" si="18"/>
        <v>27973</v>
      </c>
      <c r="F49" s="53">
        <f t="shared" si="18"/>
        <v>28070</v>
      </c>
      <c r="G49" s="53">
        <f t="shared" si="18"/>
        <v>31946</v>
      </c>
      <c r="H49" s="53">
        <f t="shared" si="18"/>
        <v>35334</v>
      </c>
      <c r="I49" s="53">
        <f t="shared" si="18"/>
        <v>31231</v>
      </c>
      <c r="J49" s="53">
        <f t="shared" si="18"/>
        <v>19816</v>
      </c>
      <c r="K49" s="53">
        <f t="shared" si="18"/>
        <v>35914</v>
      </c>
      <c r="L49" s="53">
        <f t="shared" si="18"/>
        <v>36678</v>
      </c>
      <c r="M49" s="53">
        <f t="shared" si="18"/>
        <v>30861</v>
      </c>
      <c r="N49" s="53">
        <f t="shared" si="17"/>
        <v>345243</v>
      </c>
      <c r="O49" s="54">
        <f>N49/$N$45</f>
        <v>2.2927172261629939E-2</v>
      </c>
    </row>
    <row r="50" spans="2:16">
      <c r="B50" s="5" t="s">
        <v>18</v>
      </c>
      <c r="C50" s="6">
        <v>37494</v>
      </c>
      <c r="D50" s="6">
        <v>28943</v>
      </c>
      <c r="E50" s="6">
        <v>27594</v>
      </c>
      <c r="F50" s="6">
        <v>27715</v>
      </c>
      <c r="G50" s="6">
        <v>31642</v>
      </c>
      <c r="H50" s="6">
        <v>35130</v>
      </c>
      <c r="I50" s="6">
        <v>31080</v>
      </c>
      <c r="J50" s="6">
        <v>19657</v>
      </c>
      <c r="K50" s="6">
        <v>35716</v>
      </c>
      <c r="L50" s="6">
        <v>36653</v>
      </c>
      <c r="M50" s="6">
        <v>30712</v>
      </c>
      <c r="N50" s="22">
        <f t="shared" si="17"/>
        <v>342336</v>
      </c>
      <c r="O50" s="39">
        <f>N50/$N$49</f>
        <v>0.99157984376221964</v>
      </c>
    </row>
    <row r="51" spans="2:16">
      <c r="B51" s="9" t="s">
        <v>19</v>
      </c>
      <c r="C51" s="12">
        <v>518</v>
      </c>
      <c r="D51" s="12">
        <v>465</v>
      </c>
      <c r="E51" s="12">
        <v>379</v>
      </c>
      <c r="F51" s="12">
        <v>355</v>
      </c>
      <c r="G51" s="12">
        <v>304</v>
      </c>
      <c r="H51" s="12">
        <v>204</v>
      </c>
      <c r="I51" s="12">
        <v>151</v>
      </c>
      <c r="J51" s="12">
        <v>159</v>
      </c>
      <c r="K51" s="12">
        <v>198</v>
      </c>
      <c r="L51" s="12">
        <v>25</v>
      </c>
      <c r="M51" s="12">
        <v>149</v>
      </c>
      <c r="N51" s="36">
        <f t="shared" si="17"/>
        <v>2907</v>
      </c>
      <c r="O51" s="41">
        <f>N51/$N$49</f>
        <v>8.4201562377803456E-3</v>
      </c>
    </row>
    <row r="52" spans="2:16">
      <c r="B52" s="30" t="s">
        <v>21</v>
      </c>
      <c r="C52" s="53">
        <f>SUM(C53:C54)</f>
        <v>3018</v>
      </c>
      <c r="D52" s="53">
        <f t="shared" ref="D52:M52" si="19">SUM(D53:D54)</f>
        <v>3621</v>
      </c>
      <c r="E52" s="53">
        <f t="shared" si="19"/>
        <v>3495</v>
      </c>
      <c r="F52" s="53">
        <f t="shared" si="19"/>
        <v>4479</v>
      </c>
      <c r="G52" s="53">
        <f t="shared" si="19"/>
        <v>2595</v>
      </c>
      <c r="H52" s="53">
        <f t="shared" si="19"/>
        <v>3288</v>
      </c>
      <c r="I52" s="53">
        <f t="shared" si="19"/>
        <v>3802</v>
      </c>
      <c r="J52" s="53">
        <f t="shared" si="19"/>
        <v>4255</v>
      </c>
      <c r="K52" s="53">
        <f t="shared" si="19"/>
        <v>3113</v>
      </c>
      <c r="L52" s="53">
        <f t="shared" si="19"/>
        <v>3744</v>
      </c>
      <c r="M52" s="53">
        <f t="shared" si="19"/>
        <v>4448</v>
      </c>
      <c r="N52" s="53">
        <f t="shared" si="17"/>
        <v>39858</v>
      </c>
      <c r="O52" s="54">
        <f>N52/$N$45</f>
        <v>2.6469218260878457E-3</v>
      </c>
    </row>
    <row r="53" spans="2:16">
      <c r="B53" s="5" t="s">
        <v>18</v>
      </c>
      <c r="C53" s="6">
        <v>2482</v>
      </c>
      <c r="D53" s="6">
        <v>2919</v>
      </c>
      <c r="E53" s="6">
        <v>2969</v>
      </c>
      <c r="F53" s="6">
        <v>3769</v>
      </c>
      <c r="G53" s="6">
        <v>2370</v>
      </c>
      <c r="H53" s="6">
        <v>3082</v>
      </c>
      <c r="I53" s="6">
        <v>3606</v>
      </c>
      <c r="J53" s="6">
        <v>4019</v>
      </c>
      <c r="K53" s="6">
        <v>2906</v>
      </c>
      <c r="L53" s="6">
        <v>3744</v>
      </c>
      <c r="M53" s="6">
        <v>4254</v>
      </c>
      <c r="N53" s="6">
        <f t="shared" si="17"/>
        <v>36120</v>
      </c>
      <c r="O53" s="39">
        <f>N53/$N$52</f>
        <v>0.90621707060063228</v>
      </c>
    </row>
    <row r="54" spans="2:16">
      <c r="B54" s="9" t="s">
        <v>19</v>
      </c>
      <c r="C54" s="12">
        <v>536</v>
      </c>
      <c r="D54" s="12">
        <v>702</v>
      </c>
      <c r="E54" s="12">
        <v>526</v>
      </c>
      <c r="F54" s="12">
        <v>710</v>
      </c>
      <c r="G54" s="12">
        <v>225</v>
      </c>
      <c r="H54" s="12">
        <v>206</v>
      </c>
      <c r="I54" s="12">
        <v>196</v>
      </c>
      <c r="J54" s="12">
        <v>236</v>
      </c>
      <c r="K54" s="12">
        <v>207</v>
      </c>
      <c r="L54" s="12">
        <v>0</v>
      </c>
      <c r="M54" s="12">
        <v>194</v>
      </c>
      <c r="N54" s="12">
        <f t="shared" si="17"/>
        <v>3738</v>
      </c>
      <c r="O54" s="41">
        <f>N54/$N$52</f>
        <v>9.3782929399367762E-2</v>
      </c>
    </row>
    <row r="55" spans="2:16">
      <c r="B55" s="55" t="s">
        <v>22</v>
      </c>
      <c r="C55" s="56">
        <f>SUM(C56:C58)</f>
        <v>23859</v>
      </c>
      <c r="D55" s="56">
        <f>SUM(D56:D58)</f>
        <v>26433</v>
      </c>
      <c r="E55" s="56">
        <f t="shared" ref="E55:K55" si="20">SUM(E56:E58)</f>
        <v>26849</v>
      </c>
      <c r="F55" s="56">
        <f t="shared" si="20"/>
        <v>26678</v>
      </c>
      <c r="G55" s="56">
        <f t="shared" si="20"/>
        <v>29732</v>
      </c>
      <c r="H55" s="56">
        <f t="shared" si="20"/>
        <v>33523</v>
      </c>
      <c r="I55" s="56">
        <f t="shared" si="20"/>
        <v>80018</v>
      </c>
      <c r="J55" s="56">
        <f t="shared" si="20"/>
        <v>220844</v>
      </c>
      <c r="K55" s="56">
        <f t="shared" si="20"/>
        <v>216728</v>
      </c>
      <c r="L55" s="56">
        <f>SUM(L56:L58)</f>
        <v>160488</v>
      </c>
      <c r="M55" s="56">
        <f>SUM(M56:M58)</f>
        <v>132497</v>
      </c>
      <c r="N55" s="56">
        <f t="shared" si="17"/>
        <v>977649</v>
      </c>
      <c r="O55" s="52">
        <f>N55/$N$59</f>
        <v>6.0966288442272788E-2</v>
      </c>
      <c r="P55" s="22"/>
    </row>
    <row r="56" spans="2:16">
      <c r="B56" s="30" t="s">
        <v>23</v>
      </c>
      <c r="C56" s="53">
        <f>'[1]1.5 - Emb_Desemb_Regionais'!C6</f>
        <v>4608</v>
      </c>
      <c r="D56" s="215">
        <f>(C56+E56)/2</f>
        <v>3821</v>
      </c>
      <c r="E56" s="53">
        <f>'[1]1.5 - Emb_Desemb_Regionais'!E6</f>
        <v>3034</v>
      </c>
      <c r="F56" s="53">
        <f>'[1]1.5 - Emb_Desemb_Regionais'!F6</f>
        <v>5466</v>
      </c>
      <c r="G56" s="53">
        <f>'[1]1.5 - Emb_Desemb_Regionais'!G6</f>
        <v>10485</v>
      </c>
      <c r="H56" s="53">
        <f>'[1]1.5 - Emb_Desemb_Regionais'!H6</f>
        <v>10551</v>
      </c>
      <c r="I56" s="53">
        <f>'[1]1.5 - Emb_Desemb_Regionais'!I6</f>
        <v>16402</v>
      </c>
      <c r="J56" s="53">
        <f>'[1]1.5 - Emb_Desemb_Regionais'!J6</f>
        <v>18814</v>
      </c>
      <c r="K56" s="53">
        <f>'[1]1.5 - Emb_Desemb_Regionais'!K6</f>
        <v>24112</v>
      </c>
      <c r="L56" s="215">
        <f>(K56+M56)/2</f>
        <v>20172</v>
      </c>
      <c r="M56" s="53">
        <f>'[1]1.5 - Emb_Desemb_Regionais'!M6</f>
        <v>16232</v>
      </c>
      <c r="N56" s="53">
        <f>SUM(C56:M56)</f>
        <v>133697</v>
      </c>
      <c r="O56" s="54">
        <f>N56/$N$55</f>
        <v>0.13675357924981257</v>
      </c>
      <c r="P56" s="22"/>
    </row>
    <row r="57" spans="2:16">
      <c r="B57" s="30" t="s">
        <v>24</v>
      </c>
      <c r="C57" s="53">
        <f>'[1]1.5 - Emb_Desemb_Regionais'!C7</f>
        <v>19251</v>
      </c>
      <c r="D57" s="53">
        <f>'[1]1.5 - Emb_Desemb_Regionais'!D7</f>
        <v>22612</v>
      </c>
      <c r="E57" s="53">
        <f>'[1]1.5 - Emb_Desemb_Regionais'!E7</f>
        <v>23815</v>
      </c>
      <c r="F57" s="53">
        <f>'[1]1.5 - Emb_Desemb_Regionais'!F7</f>
        <v>21212</v>
      </c>
      <c r="G57" s="53">
        <f>'[1]1.5 - Emb_Desemb_Regionais'!G7</f>
        <v>19247</v>
      </c>
      <c r="H57" s="53">
        <f>'[1]1.5 - Emb_Desemb_Regionais'!H7</f>
        <v>22972</v>
      </c>
      <c r="I57" s="53">
        <f>'[1]1.5 - Emb_Desemb_Regionais'!I7</f>
        <v>63616</v>
      </c>
      <c r="J57" s="53">
        <f>'[1]1.5 - Emb_Desemb_Regionais'!J7</f>
        <v>106448</v>
      </c>
      <c r="K57" s="53">
        <f>'[1]1.5 - Emb_Desemb_Regionais'!K7</f>
        <v>108927</v>
      </c>
      <c r="L57" s="53">
        <f>'[1]1.5 - Emb_Desemb_Regionais'!L7</f>
        <v>75125</v>
      </c>
      <c r="M57" s="53">
        <f>'[1]1.5 - Emb_Desemb_Regionais'!M7</f>
        <v>58140</v>
      </c>
      <c r="N57" s="53">
        <f>SUM(C57:M57)</f>
        <v>541365</v>
      </c>
      <c r="O57" s="54">
        <f>N57/$N$55</f>
        <v>0.55374168029630266</v>
      </c>
      <c r="P57" s="22"/>
    </row>
    <row r="58" spans="2:16">
      <c r="B58" s="34" t="s">
        <v>25</v>
      </c>
      <c r="C58" s="232" t="s">
        <v>26</v>
      </c>
      <c r="D58" s="232" t="s">
        <v>26</v>
      </c>
      <c r="E58" s="232" t="s">
        <v>26</v>
      </c>
      <c r="F58" s="232" t="s">
        <v>26</v>
      </c>
      <c r="G58" s="232" t="s">
        <v>26</v>
      </c>
      <c r="H58" s="232" t="s">
        <v>26</v>
      </c>
      <c r="I58" s="232" t="s">
        <v>26</v>
      </c>
      <c r="J58" s="232">
        <v>95582</v>
      </c>
      <c r="K58" s="232">
        <v>83689</v>
      </c>
      <c r="L58" s="232">
        <v>65191</v>
      </c>
      <c r="M58" s="232">
        <v>58125</v>
      </c>
      <c r="N58" s="232">
        <f>SUM(C58:M58)</f>
        <v>302587</v>
      </c>
      <c r="O58" s="233">
        <f>N58/$N$55</f>
        <v>0.30950474045388476</v>
      </c>
      <c r="P58" s="22"/>
    </row>
    <row r="59" spans="2:16">
      <c r="B59" s="14" t="s">
        <v>27</v>
      </c>
      <c r="C59" s="16">
        <f t="shared" ref="C59:M59" si="21">SUM(C45,C55)</f>
        <v>820296</v>
      </c>
      <c r="D59" s="16">
        <f t="shared" si="21"/>
        <v>894496</v>
      </c>
      <c r="E59" s="16">
        <f t="shared" si="21"/>
        <v>1047744</v>
      </c>
      <c r="F59" s="16">
        <f t="shared" si="21"/>
        <v>1243944</v>
      </c>
      <c r="G59" s="16">
        <f t="shared" si="21"/>
        <v>1552642</v>
      </c>
      <c r="H59" s="16">
        <f t="shared" si="21"/>
        <v>1727218</v>
      </c>
      <c r="I59" s="16">
        <f t="shared" si="21"/>
        <v>1707522</v>
      </c>
      <c r="J59" s="16">
        <f t="shared" si="21"/>
        <v>1866115</v>
      </c>
      <c r="K59" s="16">
        <f t="shared" si="21"/>
        <v>1811357</v>
      </c>
      <c r="L59" s="16">
        <f t="shared" si="21"/>
        <v>1659917</v>
      </c>
      <c r="M59" s="16">
        <f t="shared" si="21"/>
        <v>1704644</v>
      </c>
      <c r="N59" s="16">
        <f>SUM(C59:M59)</f>
        <v>16035895</v>
      </c>
      <c r="O59" s="57">
        <f>N59/$N$59</f>
        <v>1</v>
      </c>
    </row>
    <row r="60" spans="2:16">
      <c r="B60" s="58" t="s">
        <v>28</v>
      </c>
      <c r="C60" s="59">
        <f t="shared" ref="C60:M60" si="22">SUM(C33,C38,C41,C45,C55)</f>
        <v>7614822</v>
      </c>
      <c r="D60" s="59">
        <f t="shared" si="22"/>
        <v>7995175</v>
      </c>
      <c r="E60" s="59">
        <f t="shared" si="22"/>
        <v>7881144</v>
      </c>
      <c r="F60" s="59">
        <f t="shared" si="22"/>
        <v>8191827</v>
      </c>
      <c r="G60" s="59">
        <f t="shared" si="22"/>
        <v>8440141</v>
      </c>
      <c r="H60" s="59">
        <f t="shared" si="22"/>
        <v>8352195</v>
      </c>
      <c r="I60" s="59">
        <f t="shared" si="22"/>
        <v>7722624</v>
      </c>
      <c r="J60" s="59">
        <f t="shared" si="22"/>
        <v>7757073</v>
      </c>
      <c r="K60" s="59">
        <f t="shared" si="22"/>
        <v>6801633</v>
      </c>
      <c r="L60" s="59">
        <f t="shared" si="22"/>
        <v>6492663.694444444</v>
      </c>
      <c r="M60" s="59">
        <f t="shared" si="22"/>
        <v>6044790.2044444457</v>
      </c>
      <c r="N60" s="20">
        <f>SUM(C60:M60)</f>
        <v>83294087.898888886</v>
      </c>
      <c r="O60" s="60">
        <f>N60/$N$60</f>
        <v>1</v>
      </c>
    </row>
    <row r="61" spans="2:16" ht="3.75" customHeight="1">
      <c r="C61" s="61"/>
      <c r="D61" s="61"/>
      <c r="E61" s="61"/>
      <c r="F61" s="61"/>
      <c r="G61" s="61"/>
      <c r="H61" s="61"/>
      <c r="I61" s="61"/>
      <c r="J61" s="61"/>
      <c r="K61" s="33"/>
      <c r="L61" s="33"/>
      <c r="M61" s="33"/>
      <c r="N61" s="22"/>
    </row>
    <row r="62" spans="2:16">
      <c r="B62" s="239" t="s">
        <v>34</v>
      </c>
      <c r="C62" s="61"/>
      <c r="D62" s="61"/>
      <c r="E62" s="61"/>
      <c r="F62" s="61"/>
      <c r="G62" s="61"/>
      <c r="H62" s="61"/>
      <c r="I62" s="61"/>
      <c r="J62" s="61"/>
      <c r="K62" s="33"/>
      <c r="L62" s="33"/>
      <c r="M62" s="33"/>
      <c r="N62" s="22"/>
    </row>
    <row r="63" spans="2:16" ht="15" customHeight="1">
      <c r="B63" s="264" t="s">
        <v>35</v>
      </c>
      <c r="C63" s="264"/>
      <c r="D63" s="264"/>
      <c r="E63" s="264"/>
      <c r="F63" s="264"/>
      <c r="G63" s="264"/>
      <c r="H63" s="264"/>
      <c r="I63" s="264"/>
      <c r="J63" s="264"/>
      <c r="K63" s="264"/>
      <c r="L63" s="264"/>
      <c r="M63" s="264"/>
      <c r="N63" s="264"/>
      <c r="O63" s="264"/>
    </row>
    <row r="64" spans="2:16">
      <c r="B64" s="264"/>
      <c r="C64" s="264"/>
      <c r="D64" s="264"/>
      <c r="E64" s="264"/>
      <c r="F64" s="264"/>
      <c r="G64" s="264"/>
      <c r="H64" s="264"/>
      <c r="I64" s="264"/>
      <c r="J64" s="264"/>
      <c r="K64" s="264"/>
      <c r="L64" s="264"/>
      <c r="M64" s="264"/>
      <c r="N64" s="264"/>
      <c r="O64" s="264"/>
    </row>
    <row r="65" spans="2:16">
      <c r="B65" s="264"/>
      <c r="C65" s="264"/>
      <c r="D65" s="264"/>
      <c r="E65" s="264"/>
      <c r="F65" s="264"/>
      <c r="G65" s="264"/>
      <c r="H65" s="264"/>
      <c r="I65" s="264"/>
      <c r="J65" s="264"/>
      <c r="K65" s="264"/>
      <c r="L65" s="264"/>
      <c r="M65" s="264"/>
      <c r="N65" s="264"/>
      <c r="O65" s="264"/>
    </row>
    <row r="66" spans="2:16">
      <c r="B66" s="264"/>
      <c r="C66" s="264"/>
      <c r="D66" s="264"/>
      <c r="E66" s="264"/>
      <c r="F66" s="264"/>
      <c r="G66" s="264"/>
      <c r="H66" s="264"/>
      <c r="I66" s="264"/>
      <c r="J66" s="264"/>
      <c r="K66" s="264"/>
      <c r="L66" s="264"/>
      <c r="M66" s="264"/>
      <c r="N66" s="264"/>
      <c r="O66" s="264"/>
    </row>
    <row r="67" spans="2:16">
      <c r="B67" s="264"/>
      <c r="C67" s="264"/>
      <c r="D67" s="264"/>
      <c r="E67" s="264"/>
      <c r="F67" s="264"/>
      <c r="G67" s="264"/>
      <c r="H67" s="264"/>
      <c r="I67" s="264"/>
      <c r="J67" s="264"/>
      <c r="K67" s="264"/>
      <c r="L67" s="264"/>
      <c r="M67" s="264"/>
      <c r="N67" s="264"/>
      <c r="O67" s="264"/>
    </row>
    <row r="68" spans="2:16">
      <c r="B68" s="264"/>
      <c r="C68" s="264"/>
      <c r="D68" s="264"/>
      <c r="E68" s="264"/>
      <c r="F68" s="264"/>
      <c r="G68" s="264"/>
      <c r="H68" s="264"/>
      <c r="I68" s="264"/>
      <c r="J68" s="264"/>
      <c r="K68" s="264"/>
      <c r="L68" s="264"/>
      <c r="M68" s="264"/>
      <c r="N68" s="264"/>
      <c r="O68" s="264"/>
    </row>
    <row r="69" spans="2:16">
      <c r="B69" s="264"/>
      <c r="C69" s="264"/>
      <c r="D69" s="264"/>
      <c r="E69" s="264"/>
      <c r="F69" s="264"/>
      <c r="G69" s="264"/>
      <c r="H69" s="264"/>
      <c r="I69" s="264"/>
      <c r="J69" s="264"/>
      <c r="K69" s="264"/>
      <c r="L69" s="264"/>
      <c r="M69" s="264"/>
      <c r="N69" s="264"/>
      <c r="O69" s="264"/>
    </row>
    <row r="70" spans="2:16">
      <c r="B70" s="264"/>
      <c r="C70" s="264"/>
      <c r="D70" s="264"/>
      <c r="E70" s="264"/>
      <c r="F70" s="264"/>
      <c r="G70" s="264"/>
      <c r="H70" s="264"/>
      <c r="I70" s="264"/>
      <c r="J70" s="264"/>
      <c r="K70" s="264"/>
      <c r="L70" s="264"/>
      <c r="M70" s="264"/>
      <c r="N70" s="264"/>
      <c r="O70" s="264"/>
    </row>
    <row r="71" spans="2:16" ht="12.75" customHeight="1">
      <c r="B71" s="264"/>
      <c r="C71" s="264"/>
      <c r="D71" s="264"/>
      <c r="E71" s="264"/>
      <c r="F71" s="264"/>
      <c r="G71" s="264"/>
      <c r="H71" s="264"/>
      <c r="I71" s="264"/>
      <c r="J71" s="264"/>
      <c r="K71" s="264"/>
      <c r="L71" s="264"/>
      <c r="M71" s="264"/>
      <c r="N71" s="264"/>
      <c r="O71" s="264"/>
    </row>
    <row r="72" spans="2:16">
      <c r="B72" s="268" t="s">
        <v>29</v>
      </c>
      <c r="C72" s="268"/>
      <c r="D72" s="268"/>
      <c r="E72" s="268"/>
      <c r="F72" s="268"/>
      <c r="G72" s="268"/>
      <c r="H72" s="268"/>
      <c r="I72" s="268"/>
      <c r="J72" s="268"/>
      <c r="K72" s="268"/>
      <c r="L72" s="268"/>
      <c r="M72" s="268"/>
      <c r="N72" s="268"/>
      <c r="O72" s="268"/>
    </row>
    <row r="73" spans="2:16">
      <c r="B73" s="269" t="s">
        <v>30</v>
      </c>
      <c r="C73" s="269"/>
      <c r="D73" s="269"/>
      <c r="E73" s="269"/>
      <c r="F73" s="269"/>
      <c r="G73" s="269"/>
      <c r="H73" s="269"/>
      <c r="I73" s="269"/>
      <c r="J73" s="269"/>
      <c r="K73" s="269"/>
      <c r="L73" s="269"/>
      <c r="M73" s="269"/>
      <c r="N73" s="269"/>
      <c r="O73" s="269"/>
    </row>
    <row r="74" spans="2:16">
      <c r="B74" s="265" t="s">
        <v>31</v>
      </c>
      <c r="C74" s="265"/>
      <c r="D74" s="265"/>
      <c r="E74" s="265"/>
      <c r="F74" s="265"/>
      <c r="G74" s="265"/>
      <c r="H74" s="265"/>
      <c r="I74" s="265"/>
      <c r="J74" s="265"/>
      <c r="K74" s="265"/>
      <c r="L74" s="265"/>
      <c r="M74" s="265"/>
      <c r="N74" s="265"/>
      <c r="O74" s="265"/>
    </row>
    <row r="75" spans="2:16">
      <c r="B75" s="1" t="s">
        <v>251</v>
      </c>
      <c r="C75" s="216"/>
    </row>
    <row r="77" spans="2:16">
      <c r="B77" s="263" t="s">
        <v>266</v>
      </c>
      <c r="C77" s="263"/>
      <c r="D77" s="263"/>
      <c r="E77" s="263"/>
      <c r="F77" s="263"/>
      <c r="G77" s="263"/>
    </row>
    <row r="78" spans="2:16">
      <c r="B78" s="4" t="s">
        <v>263</v>
      </c>
      <c r="C78" s="26">
        <v>2015</v>
      </c>
      <c r="D78" s="26">
        <v>2016</v>
      </c>
      <c r="E78" s="26">
        <v>2017</v>
      </c>
      <c r="F78" s="4" t="s">
        <v>1</v>
      </c>
      <c r="G78" s="4" t="s">
        <v>3</v>
      </c>
      <c r="H78" s="3"/>
      <c r="I78" s="2"/>
      <c r="J78" s="2"/>
      <c r="N78" s="2"/>
      <c r="O78" s="2"/>
      <c r="P78" s="2"/>
    </row>
    <row r="79" spans="2:16">
      <c r="B79" s="244" t="s">
        <v>16</v>
      </c>
      <c r="C79" s="245">
        <v>1594629</v>
      </c>
      <c r="D79" s="245">
        <v>1499429</v>
      </c>
      <c r="E79" s="245">
        <v>1572147</v>
      </c>
      <c r="F79" s="245">
        <f>SUM(C79:E79)</f>
        <v>4666205</v>
      </c>
      <c r="G79" s="246">
        <f>F79/$F$93</f>
        <v>0.83855188846491902</v>
      </c>
      <c r="H79" s="3"/>
      <c r="I79" s="2"/>
      <c r="J79" s="2"/>
      <c r="N79" s="2"/>
      <c r="O79" s="2"/>
      <c r="P79" s="2"/>
    </row>
    <row r="80" spans="2:16">
      <c r="B80" s="234" t="s">
        <v>17</v>
      </c>
      <c r="C80" s="235">
        <v>1555602</v>
      </c>
      <c r="D80" s="235">
        <v>1459007</v>
      </c>
      <c r="E80" s="235">
        <v>1536838</v>
      </c>
      <c r="F80" s="235">
        <f>SUM(C80:E80)</f>
        <v>4551447</v>
      </c>
      <c r="G80" s="236">
        <f>F80/$F$79</f>
        <v>0.9754065670068075</v>
      </c>
      <c r="H80" s="3"/>
      <c r="I80" s="2"/>
      <c r="J80" s="2"/>
      <c r="N80" s="2"/>
      <c r="O80" s="2"/>
      <c r="P80" s="2"/>
    </row>
    <row r="81" spans="2:16">
      <c r="B81" s="5" t="s">
        <v>18</v>
      </c>
      <c r="C81" s="6">
        <v>1552368</v>
      </c>
      <c r="D81" s="6">
        <v>1459007</v>
      </c>
      <c r="E81" s="6">
        <v>1536783</v>
      </c>
      <c r="F81" s="53">
        <f t="shared" ref="F81:F88" si="23">SUM(C81:E81)</f>
        <v>4548158</v>
      </c>
      <c r="G81" s="54">
        <f t="shared" ref="G81:G82" si="24">F81/$F$79</f>
        <v>0.97470171156217955</v>
      </c>
      <c r="H81" s="3"/>
      <c r="I81" s="2"/>
      <c r="J81" s="2"/>
      <c r="N81" s="2"/>
      <c r="O81" s="2"/>
      <c r="P81" s="2"/>
    </row>
    <row r="82" spans="2:16">
      <c r="B82" s="9" t="s">
        <v>19</v>
      </c>
      <c r="C82" s="12">
        <v>3234</v>
      </c>
      <c r="D82" s="12">
        <v>0</v>
      </c>
      <c r="E82" s="12">
        <v>55</v>
      </c>
      <c r="F82" s="232">
        <f>SUM(C82:E82)</f>
        <v>3289</v>
      </c>
      <c r="G82" s="233">
        <f t="shared" si="24"/>
        <v>7.04855444627915E-4</v>
      </c>
      <c r="H82" s="3"/>
      <c r="I82" s="2"/>
      <c r="J82" s="2"/>
      <c r="N82" s="2"/>
      <c r="O82" s="2"/>
      <c r="P82" s="2"/>
    </row>
    <row r="83" spans="2:16">
      <c r="B83" s="234" t="s">
        <v>20</v>
      </c>
      <c r="C83" s="235">
        <v>35914</v>
      </c>
      <c r="D83" s="235">
        <v>36678</v>
      </c>
      <c r="E83" s="235">
        <v>30861</v>
      </c>
      <c r="F83" s="235">
        <f t="shared" si="23"/>
        <v>103453</v>
      </c>
      <c r="G83" s="236">
        <f>F83/$F$79</f>
        <v>2.2170693315017236E-2</v>
      </c>
      <c r="H83" s="3"/>
      <c r="I83" s="2"/>
      <c r="J83" s="2"/>
      <c r="N83" s="2"/>
      <c r="O83" s="2"/>
      <c r="P83" s="2"/>
    </row>
    <row r="84" spans="2:16">
      <c r="B84" s="5" t="s">
        <v>18</v>
      </c>
      <c r="C84" s="6">
        <v>35716</v>
      </c>
      <c r="D84" s="6">
        <v>36653</v>
      </c>
      <c r="E84" s="6">
        <v>30712</v>
      </c>
      <c r="F84" s="53">
        <f t="shared" si="23"/>
        <v>103081</v>
      </c>
      <c r="G84" s="54">
        <f t="shared" ref="G84:G85" si="25">F84/$F$79</f>
        <v>2.2090971142502313E-2</v>
      </c>
      <c r="H84" s="3"/>
      <c r="I84" s="2"/>
      <c r="J84" s="2"/>
      <c r="N84" s="2"/>
      <c r="O84" s="2"/>
      <c r="P84" s="2"/>
    </row>
    <row r="85" spans="2:16">
      <c r="B85" s="9" t="s">
        <v>19</v>
      </c>
      <c r="C85" s="12">
        <v>198</v>
      </c>
      <c r="D85" s="12">
        <v>25</v>
      </c>
      <c r="E85" s="12">
        <v>149</v>
      </c>
      <c r="F85" s="232">
        <f t="shared" si="23"/>
        <v>372</v>
      </c>
      <c r="G85" s="233">
        <f t="shared" si="25"/>
        <v>7.9722172514923794E-5</v>
      </c>
      <c r="H85" s="3"/>
      <c r="I85" s="2"/>
      <c r="J85" s="2"/>
      <c r="N85" s="2"/>
      <c r="O85" s="2"/>
      <c r="P85" s="2"/>
    </row>
    <row r="86" spans="2:16">
      <c r="B86" s="234" t="s">
        <v>21</v>
      </c>
      <c r="C86" s="235">
        <v>3113</v>
      </c>
      <c r="D86" s="235">
        <v>3744</v>
      </c>
      <c r="E86" s="235">
        <v>4448</v>
      </c>
      <c r="F86" s="235">
        <f t="shared" si="23"/>
        <v>11305</v>
      </c>
      <c r="G86" s="236">
        <f>F86/$F$79</f>
        <v>2.4227396781753051E-3</v>
      </c>
      <c r="H86" s="3"/>
      <c r="I86" s="2"/>
      <c r="J86" s="2"/>
      <c r="N86" s="2"/>
      <c r="O86" s="2"/>
      <c r="P86" s="2"/>
    </row>
    <row r="87" spans="2:16">
      <c r="B87" s="5" t="s">
        <v>18</v>
      </c>
      <c r="C87" s="6">
        <v>2906</v>
      </c>
      <c r="D87" s="6">
        <v>3744</v>
      </c>
      <c r="E87" s="6">
        <v>4254</v>
      </c>
      <c r="F87" s="53">
        <f t="shared" si="23"/>
        <v>10904</v>
      </c>
      <c r="G87" s="54">
        <f t="shared" ref="G87:G88" si="26">F87/$F$79</f>
        <v>2.336802605114863E-3</v>
      </c>
      <c r="H87" s="3"/>
      <c r="I87" s="2"/>
      <c r="J87" s="2"/>
      <c r="N87" s="2"/>
      <c r="O87" s="2"/>
      <c r="P87" s="2"/>
    </row>
    <row r="88" spans="2:16">
      <c r="B88" s="9" t="s">
        <v>19</v>
      </c>
      <c r="C88" s="12">
        <v>207</v>
      </c>
      <c r="D88" s="12">
        <v>0</v>
      </c>
      <c r="E88" s="12">
        <v>194</v>
      </c>
      <c r="F88" s="232">
        <f t="shared" si="23"/>
        <v>401</v>
      </c>
      <c r="G88" s="233">
        <f t="shared" si="26"/>
        <v>8.5937073060442056E-5</v>
      </c>
      <c r="H88" s="3"/>
      <c r="I88" s="2"/>
      <c r="J88" s="2"/>
      <c r="N88" s="2"/>
      <c r="O88" s="2"/>
      <c r="P88" s="2"/>
    </row>
    <row r="89" spans="2:16">
      <c r="B89" s="244" t="s">
        <v>22</v>
      </c>
      <c r="C89" s="245">
        <v>385232</v>
      </c>
      <c r="D89" s="245">
        <v>280632</v>
      </c>
      <c r="E89" s="245">
        <v>232530</v>
      </c>
      <c r="F89" s="245">
        <f>SUM(C89:E89)</f>
        <v>898394</v>
      </c>
      <c r="G89" s="246">
        <f>F89/$F$93</f>
        <v>0.16144811153508096</v>
      </c>
      <c r="H89" s="3"/>
      <c r="I89" s="2"/>
      <c r="J89" s="2"/>
      <c r="N89" s="2"/>
      <c r="O89" s="2"/>
      <c r="P89" s="2"/>
    </row>
    <row r="90" spans="2:16">
      <c r="B90" s="234" t="s">
        <v>23</v>
      </c>
      <c r="C90" s="235">
        <v>24112</v>
      </c>
      <c r="D90" s="237">
        <v>20172</v>
      </c>
      <c r="E90" s="235">
        <v>16232</v>
      </c>
      <c r="F90" s="235">
        <f>SUM(C90:E90)</f>
        <v>60516</v>
      </c>
      <c r="G90" s="236">
        <f>F90/$F$89</f>
        <v>6.7360200535622458E-2</v>
      </c>
      <c r="H90" s="3"/>
      <c r="I90" s="2"/>
      <c r="J90" s="2"/>
      <c r="N90" s="2"/>
      <c r="O90" s="2"/>
      <c r="P90" s="2"/>
    </row>
    <row r="91" spans="2:16">
      <c r="B91" s="234" t="s">
        <v>24</v>
      </c>
      <c r="C91" s="235">
        <v>108927</v>
      </c>
      <c r="D91" s="235">
        <v>75125</v>
      </c>
      <c r="E91" s="235">
        <v>58140</v>
      </c>
      <c r="F91" s="235">
        <f t="shared" ref="F91:F92" si="27">SUM(C91:E91)</f>
        <v>242192</v>
      </c>
      <c r="G91" s="236">
        <f t="shared" ref="G91:G92" si="28">F91/$F$89</f>
        <v>0.26958327860604592</v>
      </c>
      <c r="H91" s="3"/>
      <c r="I91" s="2"/>
      <c r="J91" s="2"/>
      <c r="K91" s="24"/>
      <c r="N91" s="2"/>
      <c r="O91" s="2"/>
      <c r="P91" s="2"/>
    </row>
    <row r="92" spans="2:16">
      <c r="B92" s="50" t="s">
        <v>25</v>
      </c>
      <c r="C92" s="51">
        <v>83689</v>
      </c>
      <c r="D92" s="51">
        <v>65191</v>
      </c>
      <c r="E92" s="51">
        <v>58125</v>
      </c>
      <c r="F92" s="235">
        <f t="shared" si="27"/>
        <v>207005</v>
      </c>
      <c r="G92" s="52">
        <f t="shared" si="28"/>
        <v>0.23041672139395411</v>
      </c>
      <c r="H92" s="3"/>
      <c r="I92" s="2"/>
      <c r="J92" s="2"/>
      <c r="N92" s="2"/>
      <c r="O92" s="2"/>
      <c r="P92" s="2"/>
    </row>
    <row r="93" spans="2:16">
      <c r="B93" s="247" t="s">
        <v>28</v>
      </c>
      <c r="C93" s="248">
        <v>1979861</v>
      </c>
      <c r="D93" s="248">
        <v>1780061</v>
      </c>
      <c r="E93" s="248">
        <v>1804677</v>
      </c>
      <c r="F93" s="248">
        <f>SUM(C93:E93)</f>
        <v>5564599</v>
      </c>
      <c r="G93" s="249">
        <f>SUM(G79,G89)</f>
        <v>1</v>
      </c>
      <c r="H93" s="3"/>
      <c r="I93" s="2"/>
      <c r="J93" s="2"/>
      <c r="N93" s="2"/>
      <c r="O93" s="2"/>
      <c r="P93" s="2"/>
    </row>
    <row r="94" spans="2:16">
      <c r="B94" s="242" t="s">
        <v>264</v>
      </c>
      <c r="C94" s="243">
        <f>SUM(C81,C84,C87,C89)</f>
        <v>1976222</v>
      </c>
      <c r="D94" s="243">
        <f>SUM(D81,D84,D87,D89)</f>
        <v>1780036</v>
      </c>
      <c r="E94" s="243">
        <f>SUM(E81,E84,E87,E89)</f>
        <v>1804279</v>
      </c>
      <c r="F94" s="243">
        <f>SUM(C94:E94)</f>
        <v>5560537</v>
      </c>
      <c r="G94" s="241">
        <f>F94/F93</f>
        <v>0.99927002826259359</v>
      </c>
      <c r="H94" s="3"/>
      <c r="I94" s="2"/>
      <c r="J94" s="2"/>
      <c r="N94" s="2"/>
      <c r="O94" s="2"/>
      <c r="P94" s="2"/>
    </row>
    <row r="95" spans="2:16">
      <c r="B95" s="50" t="s">
        <v>265</v>
      </c>
      <c r="C95" s="51">
        <f>SUM(C82,C85,C88)</f>
        <v>3639</v>
      </c>
      <c r="D95" s="51">
        <f>SUM(D82,D85,D88)</f>
        <v>25</v>
      </c>
      <c r="E95" s="51">
        <f>SUM(E82,E85,E88)</f>
        <v>398</v>
      </c>
      <c r="F95" s="51">
        <f>SUM(C95:E95)</f>
        <v>4062</v>
      </c>
      <c r="G95" s="52">
        <f>F95/F93</f>
        <v>7.2997173740641506E-4</v>
      </c>
      <c r="H95" s="3"/>
      <c r="I95" s="2"/>
      <c r="J95" s="2"/>
      <c r="N95" s="2"/>
      <c r="O95" s="2"/>
      <c r="P95" s="2"/>
    </row>
    <row r="96" spans="2:16">
      <c r="B96" s="239" t="s">
        <v>34</v>
      </c>
      <c r="C96" s="61"/>
      <c r="D96" s="61"/>
      <c r="E96" s="61"/>
      <c r="F96" s="61"/>
      <c r="G96" s="61"/>
      <c r="H96" s="61"/>
      <c r="I96" s="61"/>
      <c r="J96" s="61"/>
      <c r="K96" s="33"/>
      <c r="L96" s="33"/>
      <c r="M96" s="33"/>
      <c r="N96" s="22"/>
    </row>
    <row r="97" spans="2:15" ht="15" customHeight="1">
      <c r="B97" s="264" t="s">
        <v>262</v>
      </c>
      <c r="C97" s="264"/>
      <c r="D97" s="264"/>
      <c r="E97" s="264"/>
      <c r="F97" s="264"/>
      <c r="G97" s="264"/>
      <c r="H97" s="264"/>
      <c r="I97" s="264"/>
      <c r="J97" s="264"/>
      <c r="K97" s="238"/>
      <c r="L97" s="238"/>
      <c r="M97" s="238"/>
      <c r="N97" s="238"/>
      <c r="O97" s="238"/>
    </row>
    <row r="98" spans="2:15">
      <c r="B98" s="264"/>
      <c r="C98" s="264"/>
      <c r="D98" s="264"/>
      <c r="E98" s="264"/>
      <c r="F98" s="264"/>
      <c r="G98" s="264"/>
      <c r="H98" s="264"/>
      <c r="I98" s="264"/>
      <c r="J98" s="264"/>
      <c r="K98" s="238"/>
      <c r="L98" s="238"/>
      <c r="M98" s="238"/>
      <c r="N98" s="238"/>
      <c r="O98" s="238"/>
    </row>
    <row r="99" spans="2:15">
      <c r="B99" s="264"/>
      <c r="C99" s="264"/>
      <c r="D99" s="264"/>
      <c r="E99" s="264"/>
      <c r="F99" s="264"/>
      <c r="G99" s="264"/>
      <c r="H99" s="264"/>
      <c r="I99" s="264"/>
      <c r="J99" s="264"/>
      <c r="K99" s="238"/>
      <c r="L99" s="238"/>
      <c r="M99" s="238"/>
      <c r="N99" s="238"/>
      <c r="O99" s="238"/>
    </row>
    <row r="100" spans="2:15">
      <c r="B100" s="264"/>
      <c r="C100" s="264"/>
      <c r="D100" s="264"/>
      <c r="E100" s="264"/>
      <c r="F100" s="264"/>
      <c r="G100" s="264"/>
      <c r="H100" s="264"/>
      <c r="I100" s="264"/>
      <c r="J100" s="264"/>
      <c r="K100" s="238"/>
      <c r="L100" s="238"/>
      <c r="M100" s="238"/>
      <c r="N100" s="238"/>
      <c r="O100" s="238"/>
    </row>
    <row r="101" spans="2:15">
      <c r="B101" s="240" t="s">
        <v>29</v>
      </c>
      <c r="C101" s="240"/>
      <c r="D101" s="240"/>
      <c r="E101" s="240"/>
      <c r="F101" s="240"/>
      <c r="G101" s="240"/>
      <c r="H101" s="240"/>
      <c r="I101" s="240"/>
      <c r="J101" s="240"/>
      <c r="K101" s="240"/>
      <c r="L101" s="240"/>
      <c r="M101" s="240"/>
      <c r="N101" s="240"/>
      <c r="O101" s="240"/>
    </row>
    <row r="102" spans="2:15">
      <c r="B102" s="1" t="s">
        <v>251</v>
      </c>
      <c r="C102" s="216"/>
    </row>
  </sheetData>
  <sheetProtection password="9002" sheet="1" objects="1" scenarios="1"/>
  <mergeCells count="8">
    <mergeCell ref="B77:G77"/>
    <mergeCell ref="B97:J100"/>
    <mergeCell ref="B74:O74"/>
    <mergeCell ref="B63:O71"/>
    <mergeCell ref="B3:P3"/>
    <mergeCell ref="B31:O31"/>
    <mergeCell ref="B72:O72"/>
    <mergeCell ref="B73:O73"/>
  </mergeCells>
  <pageMargins left="0.511811024" right="0.511811024" top="0.78740157499999996" bottom="0.78740157499999996" header="0.31496062000000002" footer="0.31496062000000002"/>
  <pageSetup paperSize="9" orientation="landscape" r:id="rId1"/>
  <ignoredErrors>
    <ignoredError sqref="L43:M43 L42:M4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AB123"/>
  <sheetViews>
    <sheetView workbookViewId="0"/>
  </sheetViews>
  <sheetFormatPr defaultRowHeight="12.75"/>
  <cols>
    <col min="1" max="1" width="9.140625" style="62"/>
    <col min="2" max="2" width="4.5703125" style="62" customWidth="1"/>
    <col min="3" max="3" width="27.85546875" style="62" customWidth="1"/>
    <col min="4" max="13" width="8.85546875" style="64" bestFit="1" customWidth="1"/>
    <col min="14" max="14" width="8.85546875" style="71" bestFit="1" customWidth="1"/>
    <col min="15" max="15" width="9.85546875" style="65" bestFit="1" customWidth="1"/>
    <col min="16" max="16" width="8.85546875" style="65" bestFit="1" customWidth="1"/>
    <col min="17" max="17" width="7.7109375" style="64" bestFit="1" customWidth="1"/>
    <col min="18" max="18" width="9.85546875" style="64" bestFit="1" customWidth="1"/>
    <col min="19" max="30" width="9.28515625" style="62" bestFit="1" customWidth="1"/>
    <col min="31" max="16384" width="9.140625" style="62"/>
  </cols>
  <sheetData>
    <row r="1" spans="2:18">
      <c r="B1" s="272" t="s">
        <v>130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</row>
    <row r="2" spans="2:18" s="66" customFormat="1">
      <c r="B2" s="76" t="s">
        <v>36</v>
      </c>
      <c r="C2" s="77" t="s">
        <v>37</v>
      </c>
      <c r="D2" s="78">
        <v>2007</v>
      </c>
      <c r="E2" s="78">
        <v>2008</v>
      </c>
      <c r="F2" s="78">
        <v>2009</v>
      </c>
      <c r="G2" s="78">
        <v>2010</v>
      </c>
      <c r="H2" s="78">
        <v>2011</v>
      </c>
      <c r="I2" s="78">
        <v>2012</v>
      </c>
      <c r="J2" s="78">
        <v>2013</v>
      </c>
      <c r="K2" s="78">
        <v>2014</v>
      </c>
      <c r="L2" s="78">
        <v>2015</v>
      </c>
      <c r="M2" s="78">
        <v>2016</v>
      </c>
      <c r="N2" s="78">
        <v>2017</v>
      </c>
      <c r="O2" s="136" t="s">
        <v>28</v>
      </c>
      <c r="P2" s="136" t="s">
        <v>38</v>
      </c>
      <c r="Q2" s="136" t="s">
        <v>39</v>
      </c>
      <c r="R2" s="79" t="s">
        <v>40</v>
      </c>
    </row>
    <row r="3" spans="2:18">
      <c r="B3" s="144">
        <v>1</v>
      </c>
      <c r="C3" s="137" t="s">
        <v>41</v>
      </c>
      <c r="D3" s="138">
        <v>22566</v>
      </c>
      <c r="E3" s="138">
        <v>24642</v>
      </c>
      <c r="F3" s="138">
        <v>31938</v>
      </c>
      <c r="G3" s="138">
        <v>37376</v>
      </c>
      <c r="H3" s="138">
        <v>20333</v>
      </c>
      <c r="I3" s="138">
        <v>29132</v>
      </c>
      <c r="J3" s="138">
        <v>27504</v>
      </c>
      <c r="K3" s="138">
        <v>27840</v>
      </c>
      <c r="L3" s="138">
        <v>28135</v>
      </c>
      <c r="M3" s="138">
        <v>42111</v>
      </c>
      <c r="N3" s="138">
        <v>48817</v>
      </c>
      <c r="O3" s="139">
        <f t="shared" ref="O3:O34" si="0">SUM(D3:N3)</f>
        <v>340394</v>
      </c>
      <c r="P3" s="139">
        <f t="shared" ref="P3:P34" si="1">AVERAGE(D3:N3)</f>
        <v>30944.909090909092</v>
      </c>
      <c r="Q3" s="140">
        <f t="shared" ref="Q3:Q34" si="2">O3/$O$88</f>
        <v>0.53888459687428758</v>
      </c>
      <c r="R3" s="146">
        <f>Q3</f>
        <v>0.53888459687428758</v>
      </c>
    </row>
    <row r="4" spans="2:18">
      <c r="B4" s="144">
        <v>2</v>
      </c>
      <c r="C4" s="137" t="s">
        <v>42</v>
      </c>
      <c r="D4" s="138">
        <v>19879</v>
      </c>
      <c r="E4" s="138">
        <v>19382</v>
      </c>
      <c r="F4" s="138">
        <v>21411</v>
      </c>
      <c r="G4" s="138">
        <v>23169</v>
      </c>
      <c r="H4" s="138">
        <v>14663</v>
      </c>
      <c r="I4" s="138">
        <v>8373</v>
      </c>
      <c r="J4" s="138">
        <v>7978</v>
      </c>
      <c r="K4" s="138">
        <v>23304</v>
      </c>
      <c r="L4" s="138">
        <v>21264</v>
      </c>
      <c r="M4" s="138">
        <v>25627</v>
      </c>
      <c r="N4" s="138">
        <v>24588</v>
      </c>
      <c r="O4" s="139">
        <f t="shared" si="0"/>
        <v>209638</v>
      </c>
      <c r="P4" s="139">
        <f t="shared" si="1"/>
        <v>19058</v>
      </c>
      <c r="Q4" s="140">
        <f t="shared" si="2"/>
        <v>0.33188213987183057</v>
      </c>
      <c r="R4" s="146">
        <f>Q3+Q4</f>
        <v>0.87076673674611815</v>
      </c>
    </row>
    <row r="5" spans="2:18">
      <c r="B5" s="144">
        <v>3</v>
      </c>
      <c r="C5" s="137" t="s">
        <v>43</v>
      </c>
      <c r="D5" s="138">
        <v>4674</v>
      </c>
      <c r="E5" s="138">
        <v>1622</v>
      </c>
      <c r="F5" s="138">
        <v>3413</v>
      </c>
      <c r="G5" s="138">
        <v>4136</v>
      </c>
      <c r="H5" s="138">
        <v>1068</v>
      </c>
      <c r="I5" s="138">
        <v>1568</v>
      </c>
      <c r="J5" s="138">
        <v>1663</v>
      </c>
      <c r="K5" s="138">
        <v>2660</v>
      </c>
      <c r="L5" s="138">
        <v>1582</v>
      </c>
      <c r="M5" s="138">
        <v>1788</v>
      </c>
      <c r="N5" s="138">
        <v>1211</v>
      </c>
      <c r="O5" s="139">
        <f t="shared" si="0"/>
        <v>25385</v>
      </c>
      <c r="P5" s="139">
        <f t="shared" si="1"/>
        <v>2307.7272727272725</v>
      </c>
      <c r="Q5" s="140">
        <f t="shared" si="2"/>
        <v>4.018750474936042E-2</v>
      </c>
      <c r="R5" s="146">
        <f t="shared" ref="R5:R68" si="3">R4+Q5</f>
        <v>0.91095424149547854</v>
      </c>
    </row>
    <row r="6" spans="2:18">
      <c r="B6" s="76">
        <v>4</v>
      </c>
      <c r="C6" s="80" t="s">
        <v>44</v>
      </c>
      <c r="D6" s="141">
        <v>633</v>
      </c>
      <c r="E6" s="141">
        <v>327</v>
      </c>
      <c r="F6" s="141">
        <v>262</v>
      </c>
      <c r="G6" s="141">
        <v>329</v>
      </c>
      <c r="H6" s="141">
        <v>369</v>
      </c>
      <c r="I6" s="141">
        <v>503</v>
      </c>
      <c r="J6" s="141">
        <v>472</v>
      </c>
      <c r="K6" s="141">
        <v>1129</v>
      </c>
      <c r="L6" s="141">
        <v>1270</v>
      </c>
      <c r="M6" s="141">
        <v>1528</v>
      </c>
      <c r="N6" s="141">
        <v>1031</v>
      </c>
      <c r="O6" s="142">
        <f t="shared" si="0"/>
        <v>7853</v>
      </c>
      <c r="P6" s="142">
        <f t="shared" si="1"/>
        <v>713.90909090909088</v>
      </c>
      <c r="Q6" s="143">
        <f t="shared" si="2"/>
        <v>1.2432242458015655E-2</v>
      </c>
      <c r="R6" s="147">
        <f t="shared" si="3"/>
        <v>0.92338648395349421</v>
      </c>
    </row>
    <row r="7" spans="2:18">
      <c r="B7" s="76">
        <v>5</v>
      </c>
      <c r="C7" s="80" t="s">
        <v>45</v>
      </c>
      <c r="D7" s="141">
        <v>1083</v>
      </c>
      <c r="E7" s="141">
        <v>441</v>
      </c>
      <c r="F7" s="141">
        <v>117</v>
      </c>
      <c r="G7" s="141">
        <v>419</v>
      </c>
      <c r="H7" s="141">
        <v>351</v>
      </c>
      <c r="I7" s="141">
        <v>525</v>
      </c>
      <c r="J7" s="141">
        <v>478</v>
      </c>
      <c r="K7" s="141">
        <v>544</v>
      </c>
      <c r="L7" s="141">
        <v>300</v>
      </c>
      <c r="M7" s="141">
        <v>457</v>
      </c>
      <c r="N7" s="141">
        <v>248</v>
      </c>
      <c r="O7" s="142">
        <f t="shared" si="0"/>
        <v>4963</v>
      </c>
      <c r="P7" s="142">
        <f t="shared" si="1"/>
        <v>451.18181818181819</v>
      </c>
      <c r="Q7" s="143">
        <f t="shared" si="2"/>
        <v>7.8570252539324707E-3</v>
      </c>
      <c r="R7" s="147">
        <f t="shared" si="3"/>
        <v>0.93124350920742671</v>
      </c>
    </row>
    <row r="8" spans="2:18">
      <c r="B8" s="76">
        <v>6</v>
      </c>
      <c r="C8" s="80" t="s">
        <v>46</v>
      </c>
      <c r="D8" s="141">
        <v>122</v>
      </c>
      <c r="E8" s="141">
        <v>229</v>
      </c>
      <c r="F8" s="141">
        <v>151</v>
      </c>
      <c r="G8" s="141">
        <v>214</v>
      </c>
      <c r="H8" s="141">
        <v>128</v>
      </c>
      <c r="I8" s="141">
        <v>298</v>
      </c>
      <c r="J8" s="141">
        <v>419</v>
      </c>
      <c r="K8" s="141">
        <v>1708</v>
      </c>
      <c r="L8" s="141">
        <v>397</v>
      </c>
      <c r="M8" s="141">
        <v>544</v>
      </c>
      <c r="N8" s="141">
        <v>331</v>
      </c>
      <c r="O8" s="142">
        <f t="shared" si="0"/>
        <v>4541</v>
      </c>
      <c r="P8" s="142">
        <f t="shared" si="1"/>
        <v>412.81818181818181</v>
      </c>
      <c r="Q8" s="143">
        <f t="shared" si="2"/>
        <v>7.1889485549279366E-3</v>
      </c>
      <c r="R8" s="147">
        <f t="shared" si="3"/>
        <v>0.93843245776235462</v>
      </c>
    </row>
    <row r="9" spans="2:18">
      <c r="B9" s="76">
        <v>7</v>
      </c>
      <c r="C9" s="80" t="s">
        <v>47</v>
      </c>
      <c r="D9" s="141">
        <v>807</v>
      </c>
      <c r="E9" s="141">
        <v>212</v>
      </c>
      <c r="F9" s="141">
        <v>118</v>
      </c>
      <c r="G9" s="141">
        <v>271</v>
      </c>
      <c r="H9" s="141">
        <v>231</v>
      </c>
      <c r="I9" s="141">
        <v>363</v>
      </c>
      <c r="J9" s="141">
        <v>351</v>
      </c>
      <c r="K9" s="141">
        <v>497</v>
      </c>
      <c r="L9" s="141">
        <v>398</v>
      </c>
      <c r="M9" s="141">
        <v>461</v>
      </c>
      <c r="N9" s="141">
        <v>289</v>
      </c>
      <c r="O9" s="142">
        <f t="shared" si="0"/>
        <v>3998</v>
      </c>
      <c r="P9" s="142">
        <f t="shared" si="1"/>
        <v>363.45454545454544</v>
      </c>
      <c r="Q9" s="143">
        <f t="shared" si="2"/>
        <v>6.3293143190050411E-3</v>
      </c>
      <c r="R9" s="147">
        <f t="shared" si="3"/>
        <v>0.9447617720813597</v>
      </c>
    </row>
    <row r="10" spans="2:18">
      <c r="B10" s="76">
        <v>8</v>
      </c>
      <c r="C10" s="80" t="s">
        <v>48</v>
      </c>
      <c r="D10" s="141">
        <v>87</v>
      </c>
      <c r="E10" s="141">
        <v>84</v>
      </c>
      <c r="F10" s="141">
        <v>97</v>
      </c>
      <c r="G10" s="141">
        <v>197</v>
      </c>
      <c r="H10" s="141">
        <v>118</v>
      </c>
      <c r="I10" s="141">
        <v>227</v>
      </c>
      <c r="J10" s="141">
        <v>212</v>
      </c>
      <c r="K10" s="141">
        <v>872</v>
      </c>
      <c r="L10" s="141">
        <v>337</v>
      </c>
      <c r="M10" s="141">
        <v>604</v>
      </c>
      <c r="N10" s="141">
        <v>620</v>
      </c>
      <c r="O10" s="142">
        <f t="shared" si="0"/>
        <v>3455</v>
      </c>
      <c r="P10" s="142">
        <f t="shared" si="1"/>
        <v>314.09090909090907</v>
      </c>
      <c r="Q10" s="143">
        <f t="shared" si="2"/>
        <v>5.4696800830821447E-3</v>
      </c>
      <c r="R10" s="147">
        <f t="shared" si="3"/>
        <v>0.95023145216444183</v>
      </c>
    </row>
    <row r="11" spans="2:18">
      <c r="B11" s="76">
        <v>9</v>
      </c>
      <c r="C11" s="80" t="s">
        <v>49</v>
      </c>
      <c r="D11" s="141">
        <v>368</v>
      </c>
      <c r="E11" s="141">
        <v>235</v>
      </c>
      <c r="F11" s="141">
        <v>54</v>
      </c>
      <c r="G11" s="141">
        <v>180</v>
      </c>
      <c r="H11" s="141">
        <v>188</v>
      </c>
      <c r="I11" s="141">
        <v>362</v>
      </c>
      <c r="J11" s="141">
        <v>319</v>
      </c>
      <c r="K11" s="141">
        <v>400</v>
      </c>
      <c r="L11" s="141">
        <v>393</v>
      </c>
      <c r="M11" s="141">
        <v>487</v>
      </c>
      <c r="N11" s="141">
        <v>317</v>
      </c>
      <c r="O11" s="142">
        <f>SUM(D11:N11)</f>
        <v>3303</v>
      </c>
      <c r="P11" s="142">
        <f t="shared" si="1"/>
        <v>300.27272727272725</v>
      </c>
      <c r="Q11" s="143">
        <f t="shared" si="2"/>
        <v>5.2290458218293267E-3</v>
      </c>
      <c r="R11" s="147">
        <f t="shared" si="3"/>
        <v>0.9554604979862712</v>
      </c>
    </row>
    <row r="12" spans="2:18">
      <c r="B12" s="76">
        <v>10</v>
      </c>
      <c r="C12" s="80" t="s">
        <v>50</v>
      </c>
      <c r="D12" s="141">
        <v>695</v>
      </c>
      <c r="E12" s="141">
        <v>490</v>
      </c>
      <c r="F12" s="141">
        <v>128</v>
      </c>
      <c r="G12" s="141">
        <v>295</v>
      </c>
      <c r="H12" s="141">
        <v>211</v>
      </c>
      <c r="I12" s="141">
        <v>267</v>
      </c>
      <c r="J12" s="141">
        <v>213</v>
      </c>
      <c r="K12" s="141">
        <v>294</v>
      </c>
      <c r="L12" s="141">
        <v>125</v>
      </c>
      <c r="M12" s="141">
        <v>166</v>
      </c>
      <c r="N12" s="141">
        <v>52</v>
      </c>
      <c r="O12" s="142">
        <f t="shared" si="0"/>
        <v>2936</v>
      </c>
      <c r="P12" s="142">
        <f t="shared" si="1"/>
        <v>266.90909090909093</v>
      </c>
      <c r="Q12" s="143">
        <f t="shared" si="2"/>
        <v>4.6480407305149575E-3</v>
      </c>
      <c r="R12" s="147">
        <f t="shared" si="3"/>
        <v>0.96010853871678614</v>
      </c>
    </row>
    <row r="13" spans="2:18">
      <c r="B13" s="76">
        <v>11</v>
      </c>
      <c r="C13" s="80" t="s">
        <v>51</v>
      </c>
      <c r="D13" s="141">
        <v>10</v>
      </c>
      <c r="E13" s="141">
        <v>11</v>
      </c>
      <c r="F13" s="141">
        <v>22</v>
      </c>
      <c r="G13" s="141">
        <v>29</v>
      </c>
      <c r="H13" s="141">
        <v>34</v>
      </c>
      <c r="I13" s="141">
        <v>36</v>
      </c>
      <c r="J13" s="141">
        <v>110</v>
      </c>
      <c r="K13" s="141">
        <v>352</v>
      </c>
      <c r="L13" s="141">
        <v>379</v>
      </c>
      <c r="M13" s="141">
        <v>826</v>
      </c>
      <c r="N13" s="141">
        <v>621</v>
      </c>
      <c r="O13" s="142">
        <f t="shared" si="0"/>
        <v>2430</v>
      </c>
      <c r="P13" s="142">
        <f t="shared" si="1"/>
        <v>220.90909090909091</v>
      </c>
      <c r="Q13" s="143">
        <f t="shared" si="2"/>
        <v>3.8469819397654449E-3</v>
      </c>
      <c r="R13" s="147">
        <f t="shared" si="3"/>
        <v>0.96395552065655155</v>
      </c>
    </row>
    <row r="14" spans="2:18">
      <c r="B14" s="76">
        <v>12</v>
      </c>
      <c r="C14" s="80" t="s">
        <v>52</v>
      </c>
      <c r="D14" s="141">
        <v>619</v>
      </c>
      <c r="E14" s="141">
        <v>149</v>
      </c>
      <c r="F14" s="141">
        <v>92</v>
      </c>
      <c r="G14" s="141">
        <v>71</v>
      </c>
      <c r="H14" s="141">
        <v>133</v>
      </c>
      <c r="I14" s="141">
        <v>142</v>
      </c>
      <c r="J14" s="141">
        <v>138</v>
      </c>
      <c r="K14" s="141">
        <v>196</v>
      </c>
      <c r="L14" s="141">
        <v>182</v>
      </c>
      <c r="M14" s="141">
        <v>247</v>
      </c>
      <c r="N14" s="141">
        <v>188</v>
      </c>
      <c r="O14" s="142">
        <f t="shared" si="0"/>
        <v>2157</v>
      </c>
      <c r="P14" s="142">
        <f t="shared" si="1"/>
        <v>196.09090909090909</v>
      </c>
      <c r="Q14" s="143">
        <f t="shared" si="2"/>
        <v>3.4147901415942654E-3</v>
      </c>
      <c r="R14" s="147">
        <f t="shared" si="3"/>
        <v>0.96737031079814584</v>
      </c>
    </row>
    <row r="15" spans="2:18">
      <c r="B15" s="76">
        <v>13</v>
      </c>
      <c r="C15" s="80" t="s">
        <v>53</v>
      </c>
      <c r="D15" s="141">
        <v>123</v>
      </c>
      <c r="E15" s="141">
        <v>90</v>
      </c>
      <c r="F15" s="141">
        <v>38</v>
      </c>
      <c r="G15" s="141">
        <v>70</v>
      </c>
      <c r="H15" s="141">
        <v>146</v>
      </c>
      <c r="I15" s="141">
        <v>286</v>
      </c>
      <c r="J15" s="141">
        <v>160</v>
      </c>
      <c r="K15" s="141">
        <v>414</v>
      </c>
      <c r="L15" s="141">
        <v>172</v>
      </c>
      <c r="M15" s="141">
        <v>188</v>
      </c>
      <c r="N15" s="141">
        <v>267</v>
      </c>
      <c r="O15" s="142">
        <f t="shared" si="0"/>
        <v>1954</v>
      </c>
      <c r="P15" s="142">
        <f t="shared" si="1"/>
        <v>177.63636363636363</v>
      </c>
      <c r="Q15" s="143">
        <f t="shared" si="2"/>
        <v>3.0934167532105676E-3</v>
      </c>
      <c r="R15" s="147">
        <f t="shared" si="3"/>
        <v>0.97046372755135646</v>
      </c>
    </row>
    <row r="16" spans="2:18">
      <c r="B16" s="76">
        <v>14</v>
      </c>
      <c r="C16" s="80" t="s">
        <v>54</v>
      </c>
      <c r="D16" s="141">
        <v>627</v>
      </c>
      <c r="E16" s="141">
        <v>118</v>
      </c>
      <c r="F16" s="141">
        <v>10</v>
      </c>
      <c r="G16" s="141">
        <v>184</v>
      </c>
      <c r="H16" s="141">
        <v>94</v>
      </c>
      <c r="I16" s="141">
        <v>159</v>
      </c>
      <c r="J16" s="141">
        <v>118</v>
      </c>
      <c r="K16" s="141">
        <v>194</v>
      </c>
      <c r="L16" s="141">
        <v>195</v>
      </c>
      <c r="M16" s="141">
        <v>137</v>
      </c>
      <c r="N16" s="141">
        <v>58</v>
      </c>
      <c r="O16" s="142">
        <f t="shared" si="0"/>
        <v>1894</v>
      </c>
      <c r="P16" s="142">
        <f t="shared" si="1"/>
        <v>172.18181818181819</v>
      </c>
      <c r="Q16" s="143">
        <f t="shared" si="2"/>
        <v>2.9984295448212974E-3</v>
      </c>
      <c r="R16" s="147">
        <f t="shared" si="3"/>
        <v>0.97346215709617778</v>
      </c>
    </row>
    <row r="17" spans="2:28">
      <c r="B17" s="76">
        <v>15</v>
      </c>
      <c r="C17" s="80" t="s">
        <v>55</v>
      </c>
      <c r="D17" s="141">
        <v>341</v>
      </c>
      <c r="E17" s="141">
        <v>141</v>
      </c>
      <c r="F17" s="141">
        <v>47</v>
      </c>
      <c r="G17" s="141">
        <v>111</v>
      </c>
      <c r="H17" s="141">
        <v>91</v>
      </c>
      <c r="I17" s="141">
        <v>164</v>
      </c>
      <c r="J17" s="141">
        <v>159</v>
      </c>
      <c r="K17" s="141">
        <v>212</v>
      </c>
      <c r="L17" s="141">
        <v>110</v>
      </c>
      <c r="M17" s="141">
        <v>156</v>
      </c>
      <c r="N17" s="141">
        <v>82</v>
      </c>
      <c r="O17" s="142">
        <f t="shared" si="0"/>
        <v>1614</v>
      </c>
      <c r="P17" s="142">
        <f t="shared" si="1"/>
        <v>146.72727272727272</v>
      </c>
      <c r="Q17" s="143">
        <f t="shared" si="2"/>
        <v>2.5551559056713694E-3</v>
      </c>
      <c r="R17" s="147">
        <f t="shared" si="3"/>
        <v>0.97601731300184913</v>
      </c>
      <c r="S17" s="70"/>
      <c r="T17" s="70"/>
      <c r="U17" s="70"/>
      <c r="V17" s="70"/>
      <c r="W17" s="70"/>
      <c r="X17" s="70"/>
      <c r="Y17" s="70"/>
      <c r="Z17" s="70"/>
      <c r="AA17" s="70"/>
      <c r="AB17" s="70"/>
    </row>
    <row r="18" spans="2:28">
      <c r="B18" s="76">
        <v>16</v>
      </c>
      <c r="C18" s="80" t="s">
        <v>56</v>
      </c>
      <c r="D18" s="141">
        <v>412</v>
      </c>
      <c r="E18" s="141">
        <v>30</v>
      </c>
      <c r="F18" s="141">
        <v>11</v>
      </c>
      <c r="G18" s="141">
        <v>29</v>
      </c>
      <c r="H18" s="141">
        <v>48</v>
      </c>
      <c r="I18" s="141">
        <v>108</v>
      </c>
      <c r="J18" s="141">
        <v>54</v>
      </c>
      <c r="K18" s="141">
        <v>65</v>
      </c>
      <c r="L18" s="141">
        <v>51</v>
      </c>
      <c r="M18" s="141">
        <v>66</v>
      </c>
      <c r="N18" s="141">
        <v>569</v>
      </c>
      <c r="O18" s="142">
        <f t="shared" si="0"/>
        <v>1443</v>
      </c>
      <c r="P18" s="142">
        <f t="shared" si="1"/>
        <v>131.18181818181819</v>
      </c>
      <c r="Q18" s="143">
        <f t="shared" si="2"/>
        <v>2.2844423617619492E-3</v>
      </c>
      <c r="R18" s="147">
        <f t="shared" si="3"/>
        <v>0.97830175536361108</v>
      </c>
    </row>
    <row r="19" spans="2:28">
      <c r="B19" s="76">
        <v>17</v>
      </c>
      <c r="C19" s="80" t="s">
        <v>57</v>
      </c>
      <c r="D19" s="141">
        <v>371</v>
      </c>
      <c r="E19" s="141">
        <v>106</v>
      </c>
      <c r="F19" s="141">
        <v>43</v>
      </c>
      <c r="G19" s="141">
        <v>104</v>
      </c>
      <c r="H19" s="141">
        <v>62</v>
      </c>
      <c r="I19" s="141">
        <v>102</v>
      </c>
      <c r="J19" s="141">
        <v>90</v>
      </c>
      <c r="K19" s="141">
        <v>100</v>
      </c>
      <c r="L19" s="141">
        <v>101</v>
      </c>
      <c r="M19" s="141">
        <v>98</v>
      </c>
      <c r="N19" s="141">
        <v>60</v>
      </c>
      <c r="O19" s="142">
        <f t="shared" si="0"/>
        <v>1237</v>
      </c>
      <c r="P19" s="142">
        <f t="shared" si="1"/>
        <v>112.45454545454545</v>
      </c>
      <c r="Q19" s="143">
        <f t="shared" si="2"/>
        <v>1.9583196129587884E-3</v>
      </c>
      <c r="R19" s="147">
        <f t="shared" si="3"/>
        <v>0.98026007497656986</v>
      </c>
    </row>
    <row r="20" spans="2:28">
      <c r="B20" s="76">
        <v>18</v>
      </c>
      <c r="C20" s="80" t="s">
        <v>58</v>
      </c>
      <c r="D20" s="141">
        <v>165</v>
      </c>
      <c r="E20" s="141">
        <v>119</v>
      </c>
      <c r="F20" s="141">
        <v>54</v>
      </c>
      <c r="G20" s="141">
        <v>110</v>
      </c>
      <c r="H20" s="141">
        <v>69</v>
      </c>
      <c r="I20" s="141">
        <v>120</v>
      </c>
      <c r="J20" s="141">
        <v>105</v>
      </c>
      <c r="K20" s="141">
        <v>126</v>
      </c>
      <c r="L20" s="141">
        <v>126</v>
      </c>
      <c r="M20" s="141">
        <v>133</v>
      </c>
      <c r="N20" s="141">
        <v>96</v>
      </c>
      <c r="O20" s="142">
        <f t="shared" si="0"/>
        <v>1223</v>
      </c>
      <c r="P20" s="142">
        <f t="shared" si="1"/>
        <v>111.18181818181819</v>
      </c>
      <c r="Q20" s="143">
        <f t="shared" si="2"/>
        <v>1.9361559310012919E-3</v>
      </c>
      <c r="R20" s="147">
        <f t="shared" si="3"/>
        <v>0.98219623090757113</v>
      </c>
    </row>
    <row r="21" spans="2:28">
      <c r="B21" s="76">
        <v>19</v>
      </c>
      <c r="C21" s="80" t="s">
        <v>59</v>
      </c>
      <c r="D21" s="141">
        <v>136</v>
      </c>
      <c r="E21" s="141">
        <v>62</v>
      </c>
      <c r="F21" s="141">
        <v>26</v>
      </c>
      <c r="G21" s="141">
        <v>148</v>
      </c>
      <c r="H21" s="141">
        <v>129</v>
      </c>
      <c r="I21" s="141">
        <v>200</v>
      </c>
      <c r="J21" s="141">
        <v>150</v>
      </c>
      <c r="K21" s="141">
        <v>165</v>
      </c>
      <c r="L21" s="141">
        <v>36</v>
      </c>
      <c r="M21" s="141">
        <v>98</v>
      </c>
      <c r="N21" s="141">
        <v>57</v>
      </c>
      <c r="O21" s="142">
        <f t="shared" si="0"/>
        <v>1207</v>
      </c>
      <c r="P21" s="142">
        <f t="shared" si="1"/>
        <v>109.72727272727273</v>
      </c>
      <c r="Q21" s="143">
        <f t="shared" si="2"/>
        <v>1.910826008764153E-3</v>
      </c>
      <c r="R21" s="147">
        <f t="shared" si="3"/>
        <v>0.98410705691633527</v>
      </c>
    </row>
    <row r="22" spans="2:28">
      <c r="B22" s="76">
        <v>20</v>
      </c>
      <c r="C22" s="80" t="s">
        <v>60</v>
      </c>
      <c r="D22" s="141">
        <v>102</v>
      </c>
      <c r="E22" s="141">
        <v>95</v>
      </c>
      <c r="F22" s="141">
        <v>42</v>
      </c>
      <c r="G22" s="141">
        <v>88</v>
      </c>
      <c r="H22" s="141">
        <v>77</v>
      </c>
      <c r="I22" s="141">
        <v>75</v>
      </c>
      <c r="J22" s="141">
        <v>69</v>
      </c>
      <c r="K22" s="141">
        <v>111</v>
      </c>
      <c r="L22" s="141">
        <v>115</v>
      </c>
      <c r="M22" s="141">
        <v>112</v>
      </c>
      <c r="N22" s="141">
        <v>67</v>
      </c>
      <c r="O22" s="142">
        <f t="shared" si="0"/>
        <v>953</v>
      </c>
      <c r="P22" s="142">
        <f t="shared" si="1"/>
        <v>86.63636363636364</v>
      </c>
      <c r="Q22" s="143">
        <f t="shared" si="2"/>
        <v>1.5087134932495758E-3</v>
      </c>
      <c r="R22" s="147">
        <f t="shared" si="3"/>
        <v>0.98561577040958481</v>
      </c>
    </row>
    <row r="23" spans="2:28">
      <c r="B23" s="76">
        <v>21</v>
      </c>
      <c r="C23" s="80" t="s">
        <v>61</v>
      </c>
      <c r="D23" s="141">
        <v>321</v>
      </c>
      <c r="E23" s="141">
        <v>87</v>
      </c>
      <c r="F23" s="141">
        <v>37</v>
      </c>
      <c r="G23" s="141">
        <v>76</v>
      </c>
      <c r="H23" s="141">
        <v>32</v>
      </c>
      <c r="I23" s="141">
        <v>53</v>
      </c>
      <c r="J23" s="141">
        <v>46</v>
      </c>
      <c r="K23" s="141">
        <v>43</v>
      </c>
      <c r="L23" s="141">
        <v>36</v>
      </c>
      <c r="M23" s="141">
        <v>109</v>
      </c>
      <c r="N23" s="141">
        <v>73</v>
      </c>
      <c r="O23" s="142">
        <f t="shared" si="0"/>
        <v>913</v>
      </c>
      <c r="P23" s="142">
        <f t="shared" si="1"/>
        <v>83</v>
      </c>
      <c r="Q23" s="143">
        <f t="shared" si="2"/>
        <v>1.4453886876567288E-3</v>
      </c>
      <c r="R23" s="147">
        <f t="shared" si="3"/>
        <v>0.98706115909724157</v>
      </c>
    </row>
    <row r="24" spans="2:28">
      <c r="B24" s="76">
        <v>22</v>
      </c>
      <c r="C24" s="80" t="s">
        <v>62</v>
      </c>
      <c r="D24" s="141">
        <v>75</v>
      </c>
      <c r="E24" s="141">
        <v>83</v>
      </c>
      <c r="F24" s="141">
        <v>27</v>
      </c>
      <c r="G24" s="141">
        <v>58</v>
      </c>
      <c r="H24" s="141">
        <v>47</v>
      </c>
      <c r="I24" s="141">
        <v>82</v>
      </c>
      <c r="J24" s="141">
        <v>103</v>
      </c>
      <c r="K24" s="141">
        <v>114</v>
      </c>
      <c r="L24" s="141">
        <v>95</v>
      </c>
      <c r="M24" s="141">
        <v>125</v>
      </c>
      <c r="N24" s="141">
        <v>82</v>
      </c>
      <c r="O24" s="142">
        <f t="shared" si="0"/>
        <v>891</v>
      </c>
      <c r="P24" s="142">
        <f t="shared" si="1"/>
        <v>81</v>
      </c>
      <c r="Q24" s="143">
        <f t="shared" si="2"/>
        <v>1.4105600445806631E-3</v>
      </c>
      <c r="R24" s="147">
        <f t="shared" si="3"/>
        <v>0.98847171914182219</v>
      </c>
    </row>
    <row r="25" spans="2:28">
      <c r="B25" s="76">
        <v>23</v>
      </c>
      <c r="C25" s="80" t="s">
        <v>63</v>
      </c>
      <c r="D25" s="141">
        <v>154</v>
      </c>
      <c r="E25" s="141">
        <v>118</v>
      </c>
      <c r="F25" s="141">
        <v>32</v>
      </c>
      <c r="G25" s="141">
        <v>46</v>
      </c>
      <c r="H25" s="141">
        <v>33</v>
      </c>
      <c r="I25" s="141">
        <v>80</v>
      </c>
      <c r="J25" s="141">
        <v>51</v>
      </c>
      <c r="K25" s="141">
        <v>82</v>
      </c>
      <c r="L25" s="141">
        <v>41</v>
      </c>
      <c r="M25" s="141">
        <v>48</v>
      </c>
      <c r="N25" s="141">
        <v>24</v>
      </c>
      <c r="O25" s="142">
        <f t="shared" si="0"/>
        <v>709</v>
      </c>
      <c r="P25" s="142">
        <f t="shared" si="1"/>
        <v>64.454545454545453</v>
      </c>
      <c r="Q25" s="143">
        <f t="shared" si="2"/>
        <v>1.12243217913321E-3</v>
      </c>
      <c r="R25" s="147">
        <f t="shared" si="3"/>
        <v>0.98959415132095541</v>
      </c>
    </row>
    <row r="26" spans="2:28">
      <c r="B26" s="76">
        <v>24</v>
      </c>
      <c r="C26" s="80" t="s">
        <v>64</v>
      </c>
      <c r="D26" s="141">
        <v>60</v>
      </c>
      <c r="E26" s="141">
        <v>148</v>
      </c>
      <c r="F26" s="141">
        <v>37</v>
      </c>
      <c r="G26" s="141">
        <v>88</v>
      </c>
      <c r="H26" s="141">
        <v>52</v>
      </c>
      <c r="I26" s="141">
        <v>84</v>
      </c>
      <c r="J26" s="141">
        <v>38</v>
      </c>
      <c r="K26" s="141">
        <v>42</v>
      </c>
      <c r="L26" s="141">
        <v>65</v>
      </c>
      <c r="M26" s="141">
        <v>46</v>
      </c>
      <c r="N26" s="141">
        <v>21</v>
      </c>
      <c r="O26" s="142">
        <f t="shared" si="0"/>
        <v>681</v>
      </c>
      <c r="P26" s="142">
        <f t="shared" si="1"/>
        <v>61.909090909090907</v>
      </c>
      <c r="Q26" s="143">
        <f t="shared" si="2"/>
        <v>1.0781048152182172E-3</v>
      </c>
      <c r="R26" s="147">
        <f t="shared" si="3"/>
        <v>0.9906722561361736</v>
      </c>
    </row>
    <row r="27" spans="2:28">
      <c r="B27" s="76">
        <v>25</v>
      </c>
      <c r="C27" s="80" t="s">
        <v>65</v>
      </c>
      <c r="D27" s="141">
        <v>75</v>
      </c>
      <c r="E27" s="141">
        <v>32</v>
      </c>
      <c r="F27" s="141">
        <v>25</v>
      </c>
      <c r="G27" s="141">
        <v>53</v>
      </c>
      <c r="H27" s="141">
        <v>35</v>
      </c>
      <c r="I27" s="141">
        <v>50</v>
      </c>
      <c r="J27" s="141">
        <v>24</v>
      </c>
      <c r="K27" s="141">
        <v>45</v>
      </c>
      <c r="L27" s="141">
        <v>44</v>
      </c>
      <c r="M27" s="141">
        <v>67</v>
      </c>
      <c r="N27" s="141">
        <v>61</v>
      </c>
      <c r="O27" s="142">
        <f t="shared" si="0"/>
        <v>511</v>
      </c>
      <c r="P27" s="142">
        <f t="shared" si="1"/>
        <v>46.454545454545453</v>
      </c>
      <c r="Q27" s="143">
        <f t="shared" si="2"/>
        <v>8.0897439144861827E-4</v>
      </c>
      <c r="R27" s="147">
        <f t="shared" si="3"/>
        <v>0.99148123052762227</v>
      </c>
    </row>
    <row r="28" spans="2:28">
      <c r="B28" s="76">
        <v>26</v>
      </c>
      <c r="C28" s="80" t="s">
        <v>66</v>
      </c>
      <c r="D28" s="141">
        <v>114</v>
      </c>
      <c r="E28" s="141">
        <v>49</v>
      </c>
      <c r="F28" s="141">
        <v>27</v>
      </c>
      <c r="G28" s="141">
        <v>35</v>
      </c>
      <c r="H28" s="141">
        <v>24</v>
      </c>
      <c r="I28" s="141">
        <v>42</v>
      </c>
      <c r="J28" s="141">
        <v>36</v>
      </c>
      <c r="K28" s="141">
        <v>48</v>
      </c>
      <c r="L28" s="141">
        <v>53</v>
      </c>
      <c r="M28" s="141">
        <v>46</v>
      </c>
      <c r="N28" s="141">
        <v>32</v>
      </c>
      <c r="O28" s="142">
        <f t="shared" si="0"/>
        <v>506</v>
      </c>
      <c r="P28" s="142">
        <f t="shared" si="1"/>
        <v>46</v>
      </c>
      <c r="Q28" s="143">
        <f t="shared" si="2"/>
        <v>8.0105879074951242E-4</v>
      </c>
      <c r="R28" s="147">
        <f t="shared" si="3"/>
        <v>0.99228228931837181</v>
      </c>
    </row>
    <row r="29" spans="2:28">
      <c r="B29" s="76">
        <v>27</v>
      </c>
      <c r="C29" s="80" t="s">
        <v>67</v>
      </c>
      <c r="D29" s="141">
        <v>163</v>
      </c>
      <c r="E29" s="141">
        <v>22</v>
      </c>
      <c r="F29" s="141">
        <v>27</v>
      </c>
      <c r="G29" s="141">
        <v>35</v>
      </c>
      <c r="H29" s="141">
        <v>24</v>
      </c>
      <c r="I29" s="141">
        <v>36</v>
      </c>
      <c r="J29" s="141">
        <v>30</v>
      </c>
      <c r="K29" s="141">
        <v>42</v>
      </c>
      <c r="L29" s="141">
        <v>37</v>
      </c>
      <c r="M29" s="141">
        <v>41</v>
      </c>
      <c r="N29" s="141">
        <v>36</v>
      </c>
      <c r="O29" s="142">
        <f t="shared" si="0"/>
        <v>493</v>
      </c>
      <c r="P29" s="142">
        <f t="shared" si="1"/>
        <v>44.81818181818182</v>
      </c>
      <c r="Q29" s="143">
        <f t="shared" si="2"/>
        <v>7.8047822893183717E-4</v>
      </c>
      <c r="R29" s="147">
        <f t="shared" si="3"/>
        <v>0.9930627675473036</v>
      </c>
    </row>
    <row r="30" spans="2:28">
      <c r="B30" s="76">
        <v>28</v>
      </c>
      <c r="C30" s="80" t="s">
        <v>68</v>
      </c>
      <c r="D30" s="141">
        <v>91</v>
      </c>
      <c r="E30" s="141">
        <v>52</v>
      </c>
      <c r="F30" s="141">
        <v>10</v>
      </c>
      <c r="G30" s="141">
        <v>52</v>
      </c>
      <c r="H30" s="141">
        <v>23</v>
      </c>
      <c r="I30" s="141">
        <v>46</v>
      </c>
      <c r="J30" s="141">
        <v>65</v>
      </c>
      <c r="K30" s="141">
        <v>44</v>
      </c>
      <c r="L30" s="141">
        <v>37</v>
      </c>
      <c r="M30" s="141">
        <v>35</v>
      </c>
      <c r="N30" s="141">
        <v>24</v>
      </c>
      <c r="O30" s="142">
        <f t="shared" si="0"/>
        <v>479</v>
      </c>
      <c r="P30" s="142">
        <f t="shared" si="1"/>
        <v>43.545454545454547</v>
      </c>
      <c r="Q30" s="143">
        <f t="shared" si="2"/>
        <v>7.5831454697434077E-4</v>
      </c>
      <c r="R30" s="147">
        <f t="shared" si="3"/>
        <v>0.993821082094278</v>
      </c>
    </row>
    <row r="31" spans="2:28">
      <c r="B31" s="76">
        <v>29</v>
      </c>
      <c r="C31" s="80" t="s">
        <v>69</v>
      </c>
      <c r="D31" s="141">
        <v>47</v>
      </c>
      <c r="E31" s="141">
        <v>12</v>
      </c>
      <c r="F31" s="141">
        <v>27</v>
      </c>
      <c r="G31" s="141">
        <v>47</v>
      </c>
      <c r="H31" s="141">
        <v>13</v>
      </c>
      <c r="I31" s="141">
        <v>16</v>
      </c>
      <c r="J31" s="141">
        <v>25</v>
      </c>
      <c r="K31" s="141">
        <v>28</v>
      </c>
      <c r="L31" s="141">
        <v>28</v>
      </c>
      <c r="M31" s="141">
        <v>72</v>
      </c>
      <c r="N31" s="141">
        <v>94</v>
      </c>
      <c r="O31" s="142">
        <f t="shared" si="0"/>
        <v>409</v>
      </c>
      <c r="P31" s="142">
        <f t="shared" si="1"/>
        <v>37.18181818181818</v>
      </c>
      <c r="Q31" s="143">
        <f t="shared" si="2"/>
        <v>6.4749613718685889E-4</v>
      </c>
      <c r="R31" s="147">
        <f t="shared" si="3"/>
        <v>0.99446857823146484</v>
      </c>
    </row>
    <row r="32" spans="2:28">
      <c r="B32" s="76">
        <v>30</v>
      </c>
      <c r="C32" s="80" t="s">
        <v>70</v>
      </c>
      <c r="D32" s="141">
        <v>31</v>
      </c>
      <c r="E32" s="141">
        <v>17</v>
      </c>
      <c r="F32" s="141">
        <v>0</v>
      </c>
      <c r="G32" s="141">
        <v>12</v>
      </c>
      <c r="H32" s="141">
        <v>32</v>
      </c>
      <c r="I32" s="141">
        <v>38</v>
      </c>
      <c r="J32" s="141">
        <v>52</v>
      </c>
      <c r="K32" s="141">
        <v>66</v>
      </c>
      <c r="L32" s="141">
        <v>64</v>
      </c>
      <c r="M32" s="141">
        <v>46</v>
      </c>
      <c r="N32" s="141">
        <v>25</v>
      </c>
      <c r="O32" s="142">
        <f t="shared" si="0"/>
        <v>383</v>
      </c>
      <c r="P32" s="142">
        <f t="shared" si="1"/>
        <v>34.81818181818182</v>
      </c>
      <c r="Q32" s="143">
        <f t="shared" si="2"/>
        <v>6.0633501355150839E-4</v>
      </c>
      <c r="R32" s="147">
        <f t="shared" si="3"/>
        <v>0.9950749132450164</v>
      </c>
    </row>
    <row r="33" spans="2:18" s="64" customFormat="1">
      <c r="B33" s="76">
        <v>31</v>
      </c>
      <c r="C33" s="80" t="s">
        <v>71</v>
      </c>
      <c r="D33" s="141">
        <v>0</v>
      </c>
      <c r="E33" s="141">
        <v>9</v>
      </c>
      <c r="F33" s="141">
        <v>15</v>
      </c>
      <c r="G33" s="141">
        <v>24</v>
      </c>
      <c r="H33" s="141">
        <v>22</v>
      </c>
      <c r="I33" s="141">
        <v>43</v>
      </c>
      <c r="J33" s="141">
        <v>37</v>
      </c>
      <c r="K33" s="141">
        <v>44</v>
      </c>
      <c r="L33" s="141">
        <v>35</v>
      </c>
      <c r="M33" s="141">
        <v>52</v>
      </c>
      <c r="N33" s="141">
        <v>43</v>
      </c>
      <c r="O33" s="142">
        <f t="shared" si="0"/>
        <v>324</v>
      </c>
      <c r="P33" s="142">
        <f t="shared" si="1"/>
        <v>29.454545454545453</v>
      </c>
      <c r="Q33" s="143">
        <f t="shared" si="2"/>
        <v>5.1293092530205935E-4</v>
      </c>
      <c r="R33" s="147">
        <f t="shared" si="3"/>
        <v>0.99558784417031843</v>
      </c>
    </row>
    <row r="34" spans="2:18" s="64" customFormat="1">
      <c r="B34" s="76">
        <v>32</v>
      </c>
      <c r="C34" s="80" t="s">
        <v>72</v>
      </c>
      <c r="D34" s="141">
        <v>0</v>
      </c>
      <c r="E34" s="141">
        <v>7</v>
      </c>
      <c r="F34" s="141">
        <v>0</v>
      </c>
      <c r="G34" s="141">
        <v>6</v>
      </c>
      <c r="H34" s="141">
        <v>39</v>
      </c>
      <c r="I34" s="141">
        <v>34</v>
      </c>
      <c r="J34" s="141">
        <v>63</v>
      </c>
      <c r="K34" s="141">
        <v>51</v>
      </c>
      <c r="L34" s="141">
        <v>49</v>
      </c>
      <c r="M34" s="141">
        <v>54</v>
      </c>
      <c r="N34" s="141">
        <v>18</v>
      </c>
      <c r="O34" s="142">
        <f t="shared" si="0"/>
        <v>321</v>
      </c>
      <c r="P34" s="142">
        <f t="shared" si="1"/>
        <v>29.181818181818183</v>
      </c>
      <c r="Q34" s="143">
        <f t="shared" si="2"/>
        <v>5.081815648825958E-4</v>
      </c>
      <c r="R34" s="147">
        <f t="shared" si="3"/>
        <v>0.99609602573520106</v>
      </c>
    </row>
    <row r="35" spans="2:18" s="64" customFormat="1">
      <c r="B35" s="76">
        <v>33</v>
      </c>
      <c r="C35" s="80" t="s">
        <v>73</v>
      </c>
      <c r="D35" s="141">
        <v>92</v>
      </c>
      <c r="E35" s="141">
        <v>1</v>
      </c>
      <c r="F35" s="141">
        <v>0</v>
      </c>
      <c r="G35" s="141">
        <v>6</v>
      </c>
      <c r="H35" s="141">
        <v>8</v>
      </c>
      <c r="I35" s="141">
        <v>7</v>
      </c>
      <c r="J35" s="141">
        <v>28</v>
      </c>
      <c r="K35" s="141">
        <v>28</v>
      </c>
      <c r="L35" s="141">
        <v>49</v>
      </c>
      <c r="M35" s="141">
        <v>59</v>
      </c>
      <c r="N35" s="141">
        <v>39</v>
      </c>
      <c r="O35" s="142">
        <f t="shared" ref="O35:O66" si="4">SUM(D35:N35)</f>
        <v>317</v>
      </c>
      <c r="P35" s="142">
        <f t="shared" ref="P35:P66" si="5">AVERAGE(D35:N35)</f>
        <v>28.818181818181817</v>
      </c>
      <c r="Q35" s="143">
        <f t="shared" ref="Q35:Q66" si="6">O35/$O$88</f>
        <v>5.018490843233111E-4</v>
      </c>
      <c r="R35" s="147">
        <f t="shared" si="3"/>
        <v>0.99659787481952433</v>
      </c>
    </row>
    <row r="36" spans="2:18" s="64" customFormat="1">
      <c r="B36" s="76">
        <v>34</v>
      </c>
      <c r="C36" s="80" t="s">
        <v>74</v>
      </c>
      <c r="D36" s="141">
        <v>14</v>
      </c>
      <c r="E36" s="141">
        <v>21</v>
      </c>
      <c r="F36" s="141">
        <v>0</v>
      </c>
      <c r="G36" s="141">
        <v>6</v>
      </c>
      <c r="H36" s="141">
        <v>30</v>
      </c>
      <c r="I36" s="141">
        <v>42</v>
      </c>
      <c r="J36" s="141">
        <v>19</v>
      </c>
      <c r="K36" s="141">
        <v>29</v>
      </c>
      <c r="L36" s="141">
        <v>40</v>
      </c>
      <c r="M36" s="141">
        <v>78</v>
      </c>
      <c r="N36" s="141">
        <v>12</v>
      </c>
      <c r="O36" s="142">
        <f t="shared" si="4"/>
        <v>291</v>
      </c>
      <c r="P36" s="142">
        <f t="shared" si="5"/>
        <v>26.454545454545453</v>
      </c>
      <c r="Q36" s="143">
        <f t="shared" si="6"/>
        <v>4.606879606879607E-4</v>
      </c>
      <c r="R36" s="147">
        <f t="shared" si="3"/>
        <v>0.99705856278021232</v>
      </c>
    </row>
    <row r="37" spans="2:18" s="64" customFormat="1">
      <c r="B37" s="76">
        <v>35</v>
      </c>
      <c r="C37" s="80" t="s">
        <v>75</v>
      </c>
      <c r="D37" s="141">
        <v>0</v>
      </c>
      <c r="E37" s="141">
        <v>44</v>
      </c>
      <c r="F37" s="141">
        <v>21</v>
      </c>
      <c r="G37" s="141">
        <v>0</v>
      </c>
      <c r="H37" s="141">
        <v>64</v>
      </c>
      <c r="I37" s="141">
        <v>90</v>
      </c>
      <c r="J37" s="141">
        <v>29</v>
      </c>
      <c r="K37" s="141">
        <v>13</v>
      </c>
      <c r="L37" s="141">
        <v>5</v>
      </c>
      <c r="M37" s="141">
        <v>5</v>
      </c>
      <c r="N37" s="141">
        <v>12</v>
      </c>
      <c r="O37" s="142">
        <f t="shared" si="4"/>
        <v>283</v>
      </c>
      <c r="P37" s="142">
        <f t="shared" si="5"/>
        <v>25.727272727272727</v>
      </c>
      <c r="Q37" s="143">
        <f t="shared" si="6"/>
        <v>4.480229995693913E-4</v>
      </c>
      <c r="R37" s="147">
        <f t="shared" si="3"/>
        <v>0.99750658577978168</v>
      </c>
    </row>
    <row r="38" spans="2:18" s="64" customFormat="1">
      <c r="B38" s="76">
        <v>36</v>
      </c>
      <c r="C38" s="80" t="s">
        <v>76</v>
      </c>
      <c r="D38" s="141">
        <v>100</v>
      </c>
      <c r="E38" s="141">
        <v>0</v>
      </c>
      <c r="F38" s="141">
        <v>11</v>
      </c>
      <c r="G38" s="141">
        <v>18</v>
      </c>
      <c r="H38" s="141">
        <v>9</v>
      </c>
      <c r="I38" s="141">
        <v>34</v>
      </c>
      <c r="J38" s="141">
        <v>18</v>
      </c>
      <c r="K38" s="141">
        <v>10</v>
      </c>
      <c r="L38" s="141">
        <v>15</v>
      </c>
      <c r="M38" s="141">
        <v>27</v>
      </c>
      <c r="N38" s="141">
        <v>8</v>
      </c>
      <c r="O38" s="142">
        <f t="shared" si="4"/>
        <v>250</v>
      </c>
      <c r="P38" s="142">
        <f t="shared" si="5"/>
        <v>22.727272727272727</v>
      </c>
      <c r="Q38" s="143">
        <f t="shared" si="6"/>
        <v>3.9578003495529271E-4</v>
      </c>
      <c r="R38" s="147">
        <f t="shared" si="3"/>
        <v>0.99790236581473701</v>
      </c>
    </row>
    <row r="39" spans="2:18" s="64" customFormat="1">
      <c r="B39" s="76">
        <v>37</v>
      </c>
      <c r="C39" s="80" t="s">
        <v>77</v>
      </c>
      <c r="D39" s="141">
        <v>0</v>
      </c>
      <c r="E39" s="141">
        <v>14</v>
      </c>
      <c r="F39" s="141">
        <v>0</v>
      </c>
      <c r="G39" s="141">
        <v>6</v>
      </c>
      <c r="H39" s="141">
        <v>5</v>
      </c>
      <c r="I39" s="141">
        <v>31</v>
      </c>
      <c r="J39" s="141">
        <v>32</v>
      </c>
      <c r="K39" s="141">
        <v>35</v>
      </c>
      <c r="L39" s="141">
        <v>25</v>
      </c>
      <c r="M39" s="141">
        <v>45</v>
      </c>
      <c r="N39" s="141">
        <v>21</v>
      </c>
      <c r="O39" s="142">
        <f t="shared" si="4"/>
        <v>214</v>
      </c>
      <c r="P39" s="142">
        <f t="shared" si="5"/>
        <v>19.454545454545453</v>
      </c>
      <c r="Q39" s="143">
        <f t="shared" si="6"/>
        <v>3.3878770992173057E-4</v>
      </c>
      <c r="R39" s="147">
        <f t="shared" si="3"/>
        <v>0.9982411535246587</v>
      </c>
    </row>
    <row r="40" spans="2:18" s="64" customFormat="1">
      <c r="B40" s="76">
        <v>38</v>
      </c>
      <c r="C40" s="80" t="s">
        <v>78</v>
      </c>
      <c r="D40" s="141">
        <v>0</v>
      </c>
      <c r="E40" s="141">
        <v>172</v>
      </c>
      <c r="F40" s="141">
        <v>0</v>
      </c>
      <c r="G40" s="141">
        <v>0</v>
      </c>
      <c r="H40" s="141">
        <v>2</v>
      </c>
      <c r="I40" s="141">
        <v>0</v>
      </c>
      <c r="J40" s="141">
        <v>0</v>
      </c>
      <c r="K40" s="141">
        <v>0</v>
      </c>
      <c r="L40" s="141">
        <v>2</v>
      </c>
      <c r="M40" s="141">
        <v>4</v>
      </c>
      <c r="N40" s="141">
        <v>0</v>
      </c>
      <c r="O40" s="142">
        <f t="shared" si="4"/>
        <v>180</v>
      </c>
      <c r="P40" s="142">
        <f t="shared" si="5"/>
        <v>16.363636363636363</v>
      </c>
      <c r="Q40" s="143">
        <f t="shared" si="6"/>
        <v>2.8496162516781072E-4</v>
      </c>
      <c r="R40" s="147">
        <f t="shared" si="3"/>
        <v>0.99852611514982648</v>
      </c>
    </row>
    <row r="41" spans="2:18" s="64" customFormat="1">
      <c r="B41" s="76">
        <v>39</v>
      </c>
      <c r="C41" s="80" t="s">
        <v>79</v>
      </c>
      <c r="D41" s="141">
        <v>0</v>
      </c>
      <c r="E41" s="141">
        <v>5</v>
      </c>
      <c r="F41" s="141">
        <v>0</v>
      </c>
      <c r="G41" s="141">
        <v>0</v>
      </c>
      <c r="H41" s="141">
        <v>11</v>
      </c>
      <c r="I41" s="141">
        <v>14</v>
      </c>
      <c r="J41" s="141">
        <v>21</v>
      </c>
      <c r="K41" s="141">
        <v>42</v>
      </c>
      <c r="L41" s="141">
        <v>12</v>
      </c>
      <c r="M41" s="141">
        <v>19</v>
      </c>
      <c r="N41" s="141">
        <v>18</v>
      </c>
      <c r="O41" s="142">
        <f t="shared" si="4"/>
        <v>142</v>
      </c>
      <c r="P41" s="142">
        <f t="shared" si="5"/>
        <v>12.909090909090908</v>
      </c>
      <c r="Q41" s="143">
        <f t="shared" si="6"/>
        <v>2.2480305985460625E-4</v>
      </c>
      <c r="R41" s="147">
        <f t="shared" si="3"/>
        <v>0.99875091820968109</v>
      </c>
    </row>
    <row r="42" spans="2:18" s="64" customFormat="1">
      <c r="B42" s="76">
        <v>40</v>
      </c>
      <c r="C42" s="80" t="s">
        <v>80</v>
      </c>
      <c r="D42" s="141">
        <v>20</v>
      </c>
      <c r="E42" s="141">
        <v>2</v>
      </c>
      <c r="F42" s="141">
        <v>5</v>
      </c>
      <c r="G42" s="141">
        <v>0</v>
      </c>
      <c r="H42" s="141">
        <v>14</v>
      </c>
      <c r="I42" s="141">
        <v>11</v>
      </c>
      <c r="J42" s="141">
        <v>11</v>
      </c>
      <c r="K42" s="141">
        <v>1</v>
      </c>
      <c r="L42" s="141">
        <v>15</v>
      </c>
      <c r="M42" s="141">
        <v>17</v>
      </c>
      <c r="N42" s="141">
        <v>2</v>
      </c>
      <c r="O42" s="142">
        <f t="shared" si="4"/>
        <v>98</v>
      </c>
      <c r="P42" s="142">
        <f t="shared" si="5"/>
        <v>8.9090909090909083</v>
      </c>
      <c r="Q42" s="143">
        <f t="shared" si="6"/>
        <v>1.5514577370247473E-4</v>
      </c>
      <c r="R42" s="147">
        <f t="shared" si="3"/>
        <v>0.99890606398338355</v>
      </c>
    </row>
    <row r="43" spans="2:18" s="64" customFormat="1">
      <c r="B43" s="76">
        <v>41</v>
      </c>
      <c r="C43" s="80" t="s">
        <v>81</v>
      </c>
      <c r="D43" s="141">
        <v>0</v>
      </c>
      <c r="E43" s="141">
        <v>2</v>
      </c>
      <c r="F43" s="141">
        <v>5</v>
      </c>
      <c r="G43" s="141">
        <v>0</v>
      </c>
      <c r="H43" s="141">
        <v>10</v>
      </c>
      <c r="I43" s="141">
        <v>16</v>
      </c>
      <c r="J43" s="141">
        <v>13</v>
      </c>
      <c r="K43" s="141">
        <v>3</v>
      </c>
      <c r="L43" s="141">
        <v>13</v>
      </c>
      <c r="M43" s="141">
        <v>24</v>
      </c>
      <c r="N43" s="141">
        <v>3</v>
      </c>
      <c r="O43" s="142">
        <f t="shared" si="4"/>
        <v>89</v>
      </c>
      <c r="P43" s="142">
        <f t="shared" si="5"/>
        <v>8.0909090909090917</v>
      </c>
      <c r="Q43" s="143">
        <f t="shared" si="6"/>
        <v>1.4089769244408418E-4</v>
      </c>
      <c r="R43" s="147">
        <f t="shared" si="3"/>
        <v>0.99904696167582763</v>
      </c>
    </row>
    <row r="44" spans="2:18" s="64" customFormat="1">
      <c r="B44" s="76">
        <v>42</v>
      </c>
      <c r="C44" s="80" t="s">
        <v>82</v>
      </c>
      <c r="D44" s="141">
        <v>0</v>
      </c>
      <c r="E44" s="141">
        <v>17</v>
      </c>
      <c r="F44" s="141">
        <v>0</v>
      </c>
      <c r="G44" s="141">
        <v>0</v>
      </c>
      <c r="H44" s="141">
        <v>4</v>
      </c>
      <c r="I44" s="141">
        <v>6</v>
      </c>
      <c r="J44" s="141">
        <v>6</v>
      </c>
      <c r="K44" s="141">
        <v>5</v>
      </c>
      <c r="L44" s="141">
        <v>5</v>
      </c>
      <c r="M44" s="141">
        <v>3</v>
      </c>
      <c r="N44" s="141">
        <v>1</v>
      </c>
      <c r="O44" s="142">
        <f t="shared" si="4"/>
        <v>47</v>
      </c>
      <c r="P44" s="142">
        <f t="shared" si="5"/>
        <v>4.2727272727272725</v>
      </c>
      <c r="Q44" s="143">
        <f t="shared" si="6"/>
        <v>7.440664657159503E-5</v>
      </c>
      <c r="R44" s="147">
        <f t="shared" si="3"/>
        <v>0.99912136832239917</v>
      </c>
    </row>
    <row r="45" spans="2:18" s="64" customFormat="1">
      <c r="B45" s="76">
        <v>43</v>
      </c>
      <c r="C45" s="80" t="s">
        <v>83</v>
      </c>
      <c r="D45" s="141">
        <v>0</v>
      </c>
      <c r="E45" s="141">
        <v>3</v>
      </c>
      <c r="F45" s="141">
        <v>5</v>
      </c>
      <c r="G45" s="141">
        <v>0</v>
      </c>
      <c r="H45" s="141">
        <v>1</v>
      </c>
      <c r="I45" s="141">
        <v>6</v>
      </c>
      <c r="J45" s="141">
        <v>2</v>
      </c>
      <c r="K45" s="141">
        <v>1</v>
      </c>
      <c r="L45" s="141">
        <v>12</v>
      </c>
      <c r="M45" s="141">
        <v>11</v>
      </c>
      <c r="N45" s="141">
        <v>2</v>
      </c>
      <c r="O45" s="142">
        <f t="shared" si="4"/>
        <v>43</v>
      </c>
      <c r="P45" s="142">
        <f t="shared" si="5"/>
        <v>3.9090909090909092</v>
      </c>
      <c r="Q45" s="143">
        <f t="shared" si="6"/>
        <v>6.8074166012310343E-5</v>
      </c>
      <c r="R45" s="147">
        <f t="shared" si="3"/>
        <v>0.99918944248841146</v>
      </c>
    </row>
    <row r="46" spans="2:18" s="64" customFormat="1">
      <c r="B46" s="76">
        <v>44</v>
      </c>
      <c r="C46" s="80" t="s">
        <v>84</v>
      </c>
      <c r="D46" s="141">
        <v>32</v>
      </c>
      <c r="E46" s="141">
        <v>0</v>
      </c>
      <c r="F46" s="141">
        <v>5</v>
      </c>
      <c r="G46" s="141">
        <v>0</v>
      </c>
      <c r="H46" s="141">
        <v>4</v>
      </c>
      <c r="I46" s="141">
        <v>2</v>
      </c>
      <c r="J46" s="141">
        <v>0</v>
      </c>
      <c r="K46" s="141">
        <v>0</v>
      </c>
      <c r="L46" s="141">
        <v>0</v>
      </c>
      <c r="M46" s="141">
        <v>0</v>
      </c>
      <c r="N46" s="141">
        <v>0</v>
      </c>
      <c r="O46" s="142">
        <f t="shared" si="4"/>
        <v>43</v>
      </c>
      <c r="P46" s="142">
        <f t="shared" si="5"/>
        <v>3.9090909090909092</v>
      </c>
      <c r="Q46" s="143">
        <f t="shared" si="6"/>
        <v>6.8074166012310343E-5</v>
      </c>
      <c r="R46" s="147">
        <f t="shared" si="3"/>
        <v>0.99925751665442375</v>
      </c>
    </row>
    <row r="47" spans="2:18" s="64" customFormat="1">
      <c r="B47" s="76">
        <v>45</v>
      </c>
      <c r="C47" s="80" t="s">
        <v>85</v>
      </c>
      <c r="D47" s="141">
        <v>0</v>
      </c>
      <c r="E47" s="141">
        <v>4</v>
      </c>
      <c r="F47" s="141">
        <v>0</v>
      </c>
      <c r="G47" s="141">
        <v>12</v>
      </c>
      <c r="H47" s="141">
        <v>4</v>
      </c>
      <c r="I47" s="141">
        <v>4</v>
      </c>
      <c r="J47" s="141">
        <v>4</v>
      </c>
      <c r="K47" s="141">
        <v>0</v>
      </c>
      <c r="L47" s="141">
        <v>10</v>
      </c>
      <c r="M47" s="141">
        <v>5</v>
      </c>
      <c r="N47" s="141">
        <v>0</v>
      </c>
      <c r="O47" s="142">
        <f t="shared" si="4"/>
        <v>43</v>
      </c>
      <c r="P47" s="142">
        <f t="shared" si="5"/>
        <v>3.9090909090909092</v>
      </c>
      <c r="Q47" s="143">
        <f t="shared" si="6"/>
        <v>6.8074166012310343E-5</v>
      </c>
      <c r="R47" s="147">
        <f t="shared" si="3"/>
        <v>0.99932559082043604</v>
      </c>
    </row>
    <row r="48" spans="2:18" s="64" customFormat="1">
      <c r="B48" s="76">
        <v>46</v>
      </c>
      <c r="C48" s="80" t="s">
        <v>86</v>
      </c>
      <c r="D48" s="141">
        <v>0</v>
      </c>
      <c r="E48" s="141">
        <v>1</v>
      </c>
      <c r="F48" s="141">
        <v>5</v>
      </c>
      <c r="G48" s="141">
        <v>18</v>
      </c>
      <c r="H48" s="141">
        <v>9</v>
      </c>
      <c r="I48" s="141">
        <v>3</v>
      </c>
      <c r="J48" s="141">
        <v>2</v>
      </c>
      <c r="K48" s="141">
        <v>0</v>
      </c>
      <c r="L48" s="141">
        <v>3</v>
      </c>
      <c r="M48" s="141">
        <v>0</v>
      </c>
      <c r="N48" s="141">
        <v>0</v>
      </c>
      <c r="O48" s="142">
        <f t="shared" si="4"/>
        <v>41</v>
      </c>
      <c r="P48" s="142">
        <f t="shared" si="5"/>
        <v>3.7272727272727271</v>
      </c>
      <c r="Q48" s="143">
        <f t="shared" si="6"/>
        <v>6.4907925732668006E-5</v>
      </c>
      <c r="R48" s="147">
        <f t="shared" si="3"/>
        <v>0.9993904987461687</v>
      </c>
    </row>
    <row r="49" spans="2:18" s="64" customFormat="1">
      <c r="B49" s="76">
        <v>47</v>
      </c>
      <c r="C49" s="80" t="s">
        <v>87</v>
      </c>
      <c r="D49" s="141">
        <v>0</v>
      </c>
      <c r="E49" s="141">
        <v>0</v>
      </c>
      <c r="F49" s="141">
        <v>0</v>
      </c>
      <c r="G49" s="141">
        <v>0</v>
      </c>
      <c r="H49" s="141">
        <v>0</v>
      </c>
      <c r="I49" s="141">
        <v>0</v>
      </c>
      <c r="J49" s="141">
        <v>0</v>
      </c>
      <c r="K49" s="141">
        <v>0</v>
      </c>
      <c r="L49" s="141">
        <v>18</v>
      </c>
      <c r="M49" s="141">
        <v>14</v>
      </c>
      <c r="N49" s="141">
        <v>9</v>
      </c>
      <c r="O49" s="142">
        <f t="shared" si="4"/>
        <v>41</v>
      </c>
      <c r="P49" s="142">
        <f t="shared" si="5"/>
        <v>3.7272727272727271</v>
      </c>
      <c r="Q49" s="143">
        <f t="shared" si="6"/>
        <v>6.4907925732668006E-5</v>
      </c>
      <c r="R49" s="147">
        <f t="shared" si="3"/>
        <v>0.99945540667190136</v>
      </c>
    </row>
    <row r="50" spans="2:18" s="64" customFormat="1">
      <c r="B50" s="76">
        <v>48</v>
      </c>
      <c r="C50" s="80" t="s">
        <v>88</v>
      </c>
      <c r="D50" s="141">
        <v>0</v>
      </c>
      <c r="E50" s="141">
        <v>0</v>
      </c>
      <c r="F50" s="141">
        <v>0</v>
      </c>
      <c r="G50" s="141">
        <v>0</v>
      </c>
      <c r="H50" s="141">
        <v>0</v>
      </c>
      <c r="I50" s="141">
        <v>0</v>
      </c>
      <c r="J50" s="141">
        <v>0</v>
      </c>
      <c r="K50" s="141">
        <v>0</v>
      </c>
      <c r="L50" s="141">
        <v>14</v>
      </c>
      <c r="M50" s="141">
        <v>14</v>
      </c>
      <c r="N50" s="141">
        <v>3</v>
      </c>
      <c r="O50" s="142">
        <f t="shared" si="4"/>
        <v>31</v>
      </c>
      <c r="P50" s="142">
        <f t="shared" si="5"/>
        <v>2.8181818181818183</v>
      </c>
      <c r="Q50" s="143">
        <f t="shared" si="6"/>
        <v>4.9076724334456295E-5</v>
      </c>
      <c r="R50" s="147">
        <f t="shared" si="3"/>
        <v>0.99950448339623577</v>
      </c>
    </row>
    <row r="51" spans="2:18" s="64" customFormat="1">
      <c r="B51" s="76">
        <v>49</v>
      </c>
      <c r="C51" s="80" t="s">
        <v>89</v>
      </c>
      <c r="D51" s="141">
        <v>0</v>
      </c>
      <c r="E51" s="141">
        <v>0</v>
      </c>
      <c r="F51" s="141">
        <v>0</v>
      </c>
      <c r="G51" s="141">
        <v>0</v>
      </c>
      <c r="H51" s="141">
        <v>0</v>
      </c>
      <c r="I51" s="141">
        <v>0</v>
      </c>
      <c r="J51" s="141">
        <v>0</v>
      </c>
      <c r="K51" s="141">
        <v>0</v>
      </c>
      <c r="L51" s="141">
        <v>8</v>
      </c>
      <c r="M51" s="141">
        <v>10</v>
      </c>
      <c r="N51" s="141">
        <v>11</v>
      </c>
      <c r="O51" s="142">
        <f t="shared" si="4"/>
        <v>29</v>
      </c>
      <c r="P51" s="142">
        <f t="shared" si="5"/>
        <v>2.6363636363636362</v>
      </c>
      <c r="Q51" s="143">
        <f t="shared" si="6"/>
        <v>4.5910484054813951E-5</v>
      </c>
      <c r="R51" s="147">
        <f t="shared" si="3"/>
        <v>0.99955039388029054</v>
      </c>
    </row>
    <row r="52" spans="2:18" s="64" customFormat="1">
      <c r="B52" s="76">
        <v>50</v>
      </c>
      <c r="C52" s="80" t="s">
        <v>90</v>
      </c>
      <c r="D52" s="141">
        <v>0</v>
      </c>
      <c r="E52" s="141">
        <v>0</v>
      </c>
      <c r="F52" s="141">
        <v>0</v>
      </c>
      <c r="G52" s="141">
        <v>0</v>
      </c>
      <c r="H52" s="141">
        <v>1</v>
      </c>
      <c r="I52" s="141">
        <v>8</v>
      </c>
      <c r="J52" s="141">
        <v>2</v>
      </c>
      <c r="K52" s="141">
        <v>0</v>
      </c>
      <c r="L52" s="141">
        <v>1</v>
      </c>
      <c r="M52" s="141">
        <v>4</v>
      </c>
      <c r="N52" s="141">
        <v>9</v>
      </c>
      <c r="O52" s="142">
        <f t="shared" si="4"/>
        <v>25</v>
      </c>
      <c r="P52" s="142">
        <f t="shared" si="5"/>
        <v>2.2727272727272729</v>
      </c>
      <c r="Q52" s="143">
        <f t="shared" si="6"/>
        <v>3.9578003495529271E-5</v>
      </c>
      <c r="R52" s="147">
        <f t="shared" si="3"/>
        <v>0.99958997188378607</v>
      </c>
    </row>
    <row r="53" spans="2:18" s="64" customFormat="1">
      <c r="B53" s="76">
        <v>51</v>
      </c>
      <c r="C53" s="80" t="s">
        <v>91</v>
      </c>
      <c r="D53" s="141">
        <v>0</v>
      </c>
      <c r="E53" s="141">
        <v>0</v>
      </c>
      <c r="F53" s="141">
        <v>0</v>
      </c>
      <c r="G53" s="141">
        <v>0</v>
      </c>
      <c r="H53" s="141">
        <v>0</v>
      </c>
      <c r="I53" s="141">
        <v>0</v>
      </c>
      <c r="J53" s="141">
        <v>0</v>
      </c>
      <c r="K53" s="141">
        <v>0</v>
      </c>
      <c r="L53" s="141">
        <v>9</v>
      </c>
      <c r="M53" s="141">
        <v>9</v>
      </c>
      <c r="N53" s="141">
        <v>1</v>
      </c>
      <c r="O53" s="142">
        <f t="shared" si="4"/>
        <v>19</v>
      </c>
      <c r="P53" s="142">
        <f t="shared" si="5"/>
        <v>1.7272727272727273</v>
      </c>
      <c r="Q53" s="143">
        <f t="shared" si="6"/>
        <v>3.0079282656602244E-5</v>
      </c>
      <c r="R53" s="147">
        <f t="shared" si="3"/>
        <v>0.9996200511664427</v>
      </c>
    </row>
    <row r="54" spans="2:18" s="64" customFormat="1">
      <c r="B54" s="76">
        <v>52</v>
      </c>
      <c r="C54" s="80" t="s">
        <v>92</v>
      </c>
      <c r="D54" s="141">
        <v>0</v>
      </c>
      <c r="E54" s="141">
        <v>0</v>
      </c>
      <c r="F54" s="141">
        <v>0</v>
      </c>
      <c r="G54" s="141">
        <v>0</v>
      </c>
      <c r="H54" s="141">
        <v>0</v>
      </c>
      <c r="I54" s="141">
        <v>0</v>
      </c>
      <c r="J54" s="141">
        <v>0</v>
      </c>
      <c r="K54" s="141">
        <v>0</v>
      </c>
      <c r="L54" s="141">
        <v>5</v>
      </c>
      <c r="M54" s="141">
        <v>11</v>
      </c>
      <c r="N54" s="141">
        <v>2</v>
      </c>
      <c r="O54" s="142">
        <f t="shared" si="4"/>
        <v>18</v>
      </c>
      <c r="P54" s="142">
        <f t="shared" si="5"/>
        <v>1.6363636363636365</v>
      </c>
      <c r="Q54" s="143">
        <f t="shared" si="6"/>
        <v>2.8496162516781072E-5</v>
      </c>
      <c r="R54" s="147">
        <f t="shared" si="3"/>
        <v>0.99964854732895947</v>
      </c>
    </row>
    <row r="55" spans="2:18" s="64" customFormat="1">
      <c r="B55" s="76">
        <v>53</v>
      </c>
      <c r="C55" s="80" t="s">
        <v>93</v>
      </c>
      <c r="D55" s="141">
        <v>0</v>
      </c>
      <c r="E55" s="141">
        <v>0</v>
      </c>
      <c r="F55" s="141">
        <v>0</v>
      </c>
      <c r="G55" s="141">
        <v>6</v>
      </c>
      <c r="H55" s="141">
        <v>1</v>
      </c>
      <c r="I55" s="141">
        <v>0</v>
      </c>
      <c r="J55" s="141">
        <v>2</v>
      </c>
      <c r="K55" s="141">
        <v>0</v>
      </c>
      <c r="L55" s="141">
        <v>4</v>
      </c>
      <c r="M55" s="141">
        <v>2</v>
      </c>
      <c r="N55" s="141">
        <v>0</v>
      </c>
      <c r="O55" s="142">
        <f t="shared" si="4"/>
        <v>15</v>
      </c>
      <c r="P55" s="142">
        <f t="shared" si="5"/>
        <v>1.3636363636363635</v>
      </c>
      <c r="Q55" s="143">
        <f t="shared" si="6"/>
        <v>2.374680209731756E-5</v>
      </c>
      <c r="R55" s="147">
        <f t="shared" si="3"/>
        <v>0.99967229413105674</v>
      </c>
    </row>
    <row r="56" spans="2:18" s="64" customFormat="1">
      <c r="B56" s="76">
        <v>54</v>
      </c>
      <c r="C56" s="80" t="s">
        <v>94</v>
      </c>
      <c r="D56" s="141">
        <v>0</v>
      </c>
      <c r="E56" s="141">
        <v>0</v>
      </c>
      <c r="F56" s="141">
        <v>0</v>
      </c>
      <c r="G56" s="141">
        <v>0</v>
      </c>
      <c r="H56" s="141">
        <v>0</v>
      </c>
      <c r="I56" s="141">
        <v>0</v>
      </c>
      <c r="J56" s="141">
        <v>0</v>
      </c>
      <c r="K56" s="141">
        <v>0</v>
      </c>
      <c r="L56" s="141">
        <v>8</v>
      </c>
      <c r="M56" s="141">
        <v>6</v>
      </c>
      <c r="N56" s="141">
        <v>0</v>
      </c>
      <c r="O56" s="142">
        <f t="shared" si="4"/>
        <v>14</v>
      </c>
      <c r="P56" s="142">
        <f t="shared" si="5"/>
        <v>1.2727272727272727</v>
      </c>
      <c r="Q56" s="143">
        <f t="shared" si="6"/>
        <v>2.2163681957496392E-5</v>
      </c>
      <c r="R56" s="147">
        <f t="shared" si="3"/>
        <v>0.99969445781301425</v>
      </c>
    </row>
    <row r="57" spans="2:18" s="64" customFormat="1">
      <c r="B57" s="76">
        <v>55</v>
      </c>
      <c r="C57" s="80" t="s">
        <v>95</v>
      </c>
      <c r="D57" s="141">
        <v>0</v>
      </c>
      <c r="E57" s="141">
        <v>0</v>
      </c>
      <c r="F57" s="141">
        <v>0</v>
      </c>
      <c r="G57" s="141">
        <v>0</v>
      </c>
      <c r="H57" s="141">
        <v>2</v>
      </c>
      <c r="I57" s="141">
        <v>1</v>
      </c>
      <c r="J57" s="141">
        <v>1</v>
      </c>
      <c r="K57" s="141">
        <v>0</v>
      </c>
      <c r="L57" s="141">
        <v>6</v>
      </c>
      <c r="M57" s="141">
        <v>3</v>
      </c>
      <c r="N57" s="141">
        <v>0</v>
      </c>
      <c r="O57" s="142">
        <f t="shared" si="4"/>
        <v>13</v>
      </c>
      <c r="P57" s="142">
        <f t="shared" si="5"/>
        <v>1.1818181818181819</v>
      </c>
      <c r="Q57" s="143">
        <f t="shared" si="6"/>
        <v>2.058056181767522E-5</v>
      </c>
      <c r="R57" s="147">
        <f t="shared" si="3"/>
        <v>0.99971503837483189</v>
      </c>
    </row>
    <row r="58" spans="2:18" s="64" customFormat="1">
      <c r="B58" s="76">
        <v>56</v>
      </c>
      <c r="C58" s="80" t="s">
        <v>96</v>
      </c>
      <c r="D58" s="141">
        <v>0</v>
      </c>
      <c r="E58" s="141">
        <v>0</v>
      </c>
      <c r="F58" s="141">
        <v>0</v>
      </c>
      <c r="G58" s="141">
        <v>0</v>
      </c>
      <c r="H58" s="141">
        <v>0</v>
      </c>
      <c r="I58" s="141">
        <v>0</v>
      </c>
      <c r="J58" s="141">
        <v>0</v>
      </c>
      <c r="K58" s="141">
        <v>0</v>
      </c>
      <c r="L58" s="141">
        <v>4</v>
      </c>
      <c r="M58" s="141">
        <v>6</v>
      </c>
      <c r="N58" s="141">
        <v>2</v>
      </c>
      <c r="O58" s="142">
        <f t="shared" si="4"/>
        <v>12</v>
      </c>
      <c r="P58" s="142">
        <f t="shared" si="5"/>
        <v>1.0909090909090908</v>
      </c>
      <c r="Q58" s="143">
        <f t="shared" si="6"/>
        <v>1.8997441677854048E-5</v>
      </c>
      <c r="R58" s="147">
        <f t="shared" si="3"/>
        <v>0.99973403581650977</v>
      </c>
    </row>
    <row r="59" spans="2:18" s="64" customFormat="1">
      <c r="B59" s="76">
        <v>57</v>
      </c>
      <c r="C59" s="80" t="s">
        <v>97</v>
      </c>
      <c r="D59" s="141">
        <v>0</v>
      </c>
      <c r="E59" s="141">
        <v>0</v>
      </c>
      <c r="F59" s="141">
        <v>0</v>
      </c>
      <c r="G59" s="141">
        <v>0</v>
      </c>
      <c r="H59" s="141">
        <v>0</v>
      </c>
      <c r="I59" s="141">
        <v>0</v>
      </c>
      <c r="J59" s="141">
        <v>0</v>
      </c>
      <c r="K59" s="141">
        <v>0</v>
      </c>
      <c r="L59" s="141">
        <v>4</v>
      </c>
      <c r="M59" s="141">
        <v>8</v>
      </c>
      <c r="N59" s="141">
        <v>0</v>
      </c>
      <c r="O59" s="142">
        <f t="shared" si="4"/>
        <v>12</v>
      </c>
      <c r="P59" s="142">
        <f t="shared" si="5"/>
        <v>1.0909090909090908</v>
      </c>
      <c r="Q59" s="143">
        <f t="shared" si="6"/>
        <v>1.8997441677854048E-5</v>
      </c>
      <c r="R59" s="147">
        <f t="shared" si="3"/>
        <v>0.99975303325818765</v>
      </c>
    </row>
    <row r="60" spans="2:18" s="64" customFormat="1">
      <c r="B60" s="76">
        <v>58</v>
      </c>
      <c r="C60" s="80" t="s">
        <v>98</v>
      </c>
      <c r="D60" s="141">
        <v>0</v>
      </c>
      <c r="E60" s="141">
        <v>0</v>
      </c>
      <c r="F60" s="141">
        <v>0</v>
      </c>
      <c r="G60" s="141">
        <v>0</v>
      </c>
      <c r="H60" s="141">
        <v>0</v>
      </c>
      <c r="I60" s="141">
        <v>0</v>
      </c>
      <c r="J60" s="141">
        <v>0</v>
      </c>
      <c r="K60" s="141">
        <v>0</v>
      </c>
      <c r="L60" s="141">
        <v>3</v>
      </c>
      <c r="M60" s="141">
        <v>9</v>
      </c>
      <c r="N60" s="141">
        <v>0</v>
      </c>
      <c r="O60" s="142">
        <f t="shared" si="4"/>
        <v>12</v>
      </c>
      <c r="P60" s="142">
        <f t="shared" si="5"/>
        <v>1.0909090909090908</v>
      </c>
      <c r="Q60" s="143">
        <f t="shared" si="6"/>
        <v>1.8997441677854048E-5</v>
      </c>
      <c r="R60" s="147">
        <f t="shared" si="3"/>
        <v>0.99977203069986553</v>
      </c>
    </row>
    <row r="61" spans="2:18" s="64" customFormat="1">
      <c r="B61" s="76">
        <v>59</v>
      </c>
      <c r="C61" s="80" t="s">
        <v>99</v>
      </c>
      <c r="D61" s="141">
        <v>0</v>
      </c>
      <c r="E61" s="141">
        <v>0</v>
      </c>
      <c r="F61" s="141">
        <v>0</v>
      </c>
      <c r="G61" s="141">
        <v>0</v>
      </c>
      <c r="H61" s="141">
        <v>0</v>
      </c>
      <c r="I61" s="141">
        <v>0</v>
      </c>
      <c r="J61" s="141">
        <v>0</v>
      </c>
      <c r="K61" s="141">
        <v>0</v>
      </c>
      <c r="L61" s="141">
        <v>5</v>
      </c>
      <c r="M61" s="141">
        <v>7</v>
      </c>
      <c r="N61" s="141">
        <v>0</v>
      </c>
      <c r="O61" s="142">
        <f t="shared" si="4"/>
        <v>12</v>
      </c>
      <c r="P61" s="142">
        <f t="shared" si="5"/>
        <v>1.0909090909090908</v>
      </c>
      <c r="Q61" s="143">
        <f t="shared" si="6"/>
        <v>1.8997441677854048E-5</v>
      </c>
      <c r="R61" s="147">
        <f t="shared" si="3"/>
        <v>0.99979102814154341</v>
      </c>
    </row>
    <row r="62" spans="2:18" s="64" customFormat="1">
      <c r="B62" s="76">
        <v>60</v>
      </c>
      <c r="C62" s="80" t="s">
        <v>100</v>
      </c>
      <c r="D62" s="141">
        <v>0</v>
      </c>
      <c r="E62" s="141">
        <v>0</v>
      </c>
      <c r="F62" s="141">
        <v>0</v>
      </c>
      <c r="G62" s="141">
        <v>6</v>
      </c>
      <c r="H62" s="141">
        <v>2</v>
      </c>
      <c r="I62" s="141">
        <v>2</v>
      </c>
      <c r="J62" s="141">
        <v>1</v>
      </c>
      <c r="K62" s="141">
        <v>0</v>
      </c>
      <c r="L62" s="141">
        <v>0</v>
      </c>
      <c r="M62" s="141">
        <v>0</v>
      </c>
      <c r="N62" s="141">
        <v>0</v>
      </c>
      <c r="O62" s="142">
        <f t="shared" si="4"/>
        <v>11</v>
      </c>
      <c r="P62" s="142">
        <f t="shared" si="5"/>
        <v>1</v>
      </c>
      <c r="Q62" s="143">
        <f t="shared" si="6"/>
        <v>1.741432153803288E-5</v>
      </c>
      <c r="R62" s="147">
        <f t="shared" si="3"/>
        <v>0.99980844246308143</v>
      </c>
    </row>
    <row r="63" spans="2:18" s="64" customFormat="1">
      <c r="B63" s="76">
        <v>61</v>
      </c>
      <c r="C63" s="80" t="s">
        <v>101</v>
      </c>
      <c r="D63" s="141">
        <v>0</v>
      </c>
      <c r="E63" s="141">
        <v>0</v>
      </c>
      <c r="F63" s="141">
        <v>0</v>
      </c>
      <c r="G63" s="141">
        <v>0</v>
      </c>
      <c r="H63" s="141">
        <v>0</v>
      </c>
      <c r="I63" s="141">
        <v>0</v>
      </c>
      <c r="J63" s="141">
        <v>0</v>
      </c>
      <c r="K63" s="141">
        <v>0</v>
      </c>
      <c r="L63" s="141">
        <v>5</v>
      </c>
      <c r="M63" s="141">
        <v>5</v>
      </c>
      <c r="N63" s="141">
        <v>1</v>
      </c>
      <c r="O63" s="142">
        <f t="shared" si="4"/>
        <v>11</v>
      </c>
      <c r="P63" s="142">
        <f t="shared" si="5"/>
        <v>1</v>
      </c>
      <c r="Q63" s="143">
        <f t="shared" si="6"/>
        <v>1.741432153803288E-5</v>
      </c>
      <c r="R63" s="147">
        <f t="shared" si="3"/>
        <v>0.99982585678461944</v>
      </c>
    </row>
    <row r="64" spans="2:18" s="64" customFormat="1">
      <c r="B64" s="76">
        <v>62</v>
      </c>
      <c r="C64" s="80" t="s">
        <v>102</v>
      </c>
      <c r="D64" s="141">
        <v>0</v>
      </c>
      <c r="E64" s="141">
        <v>0</v>
      </c>
      <c r="F64" s="141">
        <v>0</v>
      </c>
      <c r="G64" s="141">
        <v>0</v>
      </c>
      <c r="H64" s="141">
        <v>0</v>
      </c>
      <c r="I64" s="141">
        <v>0</v>
      </c>
      <c r="J64" s="141">
        <v>0</v>
      </c>
      <c r="K64" s="141">
        <v>0</v>
      </c>
      <c r="L64" s="141">
        <v>1</v>
      </c>
      <c r="M64" s="141">
        <v>4</v>
      </c>
      <c r="N64" s="141">
        <v>5</v>
      </c>
      <c r="O64" s="142">
        <f t="shared" si="4"/>
        <v>10</v>
      </c>
      <c r="P64" s="142">
        <f t="shared" si="5"/>
        <v>0.90909090909090906</v>
      </c>
      <c r="Q64" s="143">
        <f t="shared" si="6"/>
        <v>1.5831201398211708E-5</v>
      </c>
      <c r="R64" s="147">
        <f t="shared" si="3"/>
        <v>0.99984168798601769</v>
      </c>
    </row>
    <row r="65" spans="2:18" s="64" customFormat="1">
      <c r="B65" s="76">
        <v>63</v>
      </c>
      <c r="C65" s="80" t="s">
        <v>103</v>
      </c>
      <c r="D65" s="141">
        <v>0</v>
      </c>
      <c r="E65" s="141">
        <v>0</v>
      </c>
      <c r="F65" s="141">
        <v>0</v>
      </c>
      <c r="G65" s="141">
        <v>0</v>
      </c>
      <c r="H65" s="141">
        <v>0</v>
      </c>
      <c r="I65" s="141">
        <v>0</v>
      </c>
      <c r="J65" s="141">
        <v>0</v>
      </c>
      <c r="K65" s="141">
        <v>0</v>
      </c>
      <c r="L65" s="141">
        <v>5</v>
      </c>
      <c r="M65" s="141">
        <v>3</v>
      </c>
      <c r="N65" s="141">
        <v>1</v>
      </c>
      <c r="O65" s="142">
        <f t="shared" si="4"/>
        <v>9</v>
      </c>
      <c r="P65" s="142">
        <f t="shared" si="5"/>
        <v>0.81818181818181823</v>
      </c>
      <c r="Q65" s="143">
        <f t="shared" si="6"/>
        <v>1.4248081258390536E-5</v>
      </c>
      <c r="R65" s="147">
        <f t="shared" si="3"/>
        <v>0.99985593606727607</v>
      </c>
    </row>
    <row r="66" spans="2:18" s="64" customFormat="1">
      <c r="B66" s="76">
        <v>64</v>
      </c>
      <c r="C66" s="80" t="s">
        <v>104</v>
      </c>
      <c r="D66" s="141">
        <v>0</v>
      </c>
      <c r="E66" s="141">
        <v>0</v>
      </c>
      <c r="F66" s="141">
        <v>0</v>
      </c>
      <c r="G66" s="141">
        <v>0</v>
      </c>
      <c r="H66" s="141">
        <v>0</v>
      </c>
      <c r="I66" s="141">
        <v>0</v>
      </c>
      <c r="J66" s="141">
        <v>0</v>
      </c>
      <c r="K66" s="141">
        <v>0</v>
      </c>
      <c r="L66" s="141">
        <v>4</v>
      </c>
      <c r="M66" s="141">
        <v>5</v>
      </c>
      <c r="N66" s="141">
        <v>0</v>
      </c>
      <c r="O66" s="142">
        <f t="shared" si="4"/>
        <v>9</v>
      </c>
      <c r="P66" s="142">
        <f t="shared" si="5"/>
        <v>0.81818181818181823</v>
      </c>
      <c r="Q66" s="143">
        <f t="shared" si="6"/>
        <v>1.4248081258390536E-5</v>
      </c>
      <c r="R66" s="147">
        <f t="shared" si="3"/>
        <v>0.99987018414853446</v>
      </c>
    </row>
    <row r="67" spans="2:18" s="64" customFormat="1">
      <c r="B67" s="76">
        <v>65</v>
      </c>
      <c r="C67" s="80" t="s">
        <v>105</v>
      </c>
      <c r="D67" s="141">
        <v>0</v>
      </c>
      <c r="E67" s="141">
        <v>0</v>
      </c>
      <c r="F67" s="141">
        <v>0</v>
      </c>
      <c r="G67" s="141">
        <v>0</v>
      </c>
      <c r="H67" s="141">
        <v>0</v>
      </c>
      <c r="I67" s="141">
        <v>0</v>
      </c>
      <c r="J67" s="141">
        <v>0</v>
      </c>
      <c r="K67" s="141">
        <v>0</v>
      </c>
      <c r="L67" s="141">
        <v>5</v>
      </c>
      <c r="M67" s="141">
        <v>3</v>
      </c>
      <c r="N67" s="141">
        <v>0</v>
      </c>
      <c r="O67" s="142">
        <f t="shared" ref="O67:O87" si="7">SUM(D67:N67)</f>
        <v>8</v>
      </c>
      <c r="P67" s="142">
        <f t="shared" ref="P67:P87" si="8">AVERAGE(D67:N67)</f>
        <v>0.72727272727272729</v>
      </c>
      <c r="Q67" s="143">
        <f t="shared" ref="Q67:Q88" si="9">O67/$O$88</f>
        <v>1.2664961118569366E-5</v>
      </c>
      <c r="R67" s="147">
        <f t="shared" si="3"/>
        <v>0.99988284910965308</v>
      </c>
    </row>
    <row r="68" spans="2:18" s="64" customFormat="1">
      <c r="B68" s="76">
        <v>66</v>
      </c>
      <c r="C68" s="80" t="s">
        <v>106</v>
      </c>
      <c r="D68" s="141">
        <v>0</v>
      </c>
      <c r="E68" s="141">
        <v>0</v>
      </c>
      <c r="F68" s="141">
        <v>0</v>
      </c>
      <c r="G68" s="141">
        <v>0</v>
      </c>
      <c r="H68" s="141">
        <v>0</v>
      </c>
      <c r="I68" s="141">
        <v>0</v>
      </c>
      <c r="J68" s="141">
        <v>0</v>
      </c>
      <c r="K68" s="141">
        <v>0</v>
      </c>
      <c r="L68" s="141">
        <v>4</v>
      </c>
      <c r="M68" s="141">
        <v>4</v>
      </c>
      <c r="N68" s="141">
        <v>0</v>
      </c>
      <c r="O68" s="142">
        <f t="shared" si="7"/>
        <v>8</v>
      </c>
      <c r="P68" s="142">
        <f t="shared" si="8"/>
        <v>0.72727272727272729</v>
      </c>
      <c r="Q68" s="143">
        <f t="shared" si="9"/>
        <v>1.2664961118569366E-5</v>
      </c>
      <c r="R68" s="147">
        <f t="shared" si="3"/>
        <v>0.99989551407077171</v>
      </c>
    </row>
    <row r="69" spans="2:18" s="64" customFormat="1">
      <c r="B69" s="76">
        <v>67</v>
      </c>
      <c r="C69" s="80" t="s">
        <v>107</v>
      </c>
      <c r="D69" s="141">
        <v>0</v>
      </c>
      <c r="E69" s="141">
        <v>0</v>
      </c>
      <c r="F69" s="141">
        <v>0</v>
      </c>
      <c r="G69" s="141">
        <v>0</v>
      </c>
      <c r="H69" s="141">
        <v>0</v>
      </c>
      <c r="I69" s="141">
        <v>0</v>
      </c>
      <c r="J69" s="141">
        <v>0</v>
      </c>
      <c r="K69" s="141">
        <v>0</v>
      </c>
      <c r="L69" s="141">
        <v>5</v>
      </c>
      <c r="M69" s="141">
        <v>2</v>
      </c>
      <c r="N69" s="141">
        <v>0</v>
      </c>
      <c r="O69" s="142">
        <f t="shared" si="7"/>
        <v>7</v>
      </c>
      <c r="P69" s="142">
        <f t="shared" si="8"/>
        <v>0.63636363636363635</v>
      </c>
      <c r="Q69" s="143">
        <f t="shared" si="9"/>
        <v>1.1081840978748196E-5</v>
      </c>
      <c r="R69" s="147">
        <f t="shared" ref="R69:R87" si="10">R68+Q69</f>
        <v>0.99990659591175046</v>
      </c>
    </row>
    <row r="70" spans="2:18" s="64" customFormat="1">
      <c r="B70" s="76">
        <v>68</v>
      </c>
      <c r="C70" s="80" t="s">
        <v>108</v>
      </c>
      <c r="D70" s="141">
        <v>0</v>
      </c>
      <c r="E70" s="141">
        <v>0</v>
      </c>
      <c r="F70" s="141">
        <v>0</v>
      </c>
      <c r="G70" s="141">
        <v>0</v>
      </c>
      <c r="H70" s="141">
        <v>0</v>
      </c>
      <c r="I70" s="141">
        <v>0</v>
      </c>
      <c r="J70" s="141">
        <v>0</v>
      </c>
      <c r="K70" s="141">
        <v>0</v>
      </c>
      <c r="L70" s="141">
        <v>0</v>
      </c>
      <c r="M70" s="141">
        <v>2</v>
      </c>
      <c r="N70" s="141">
        <v>5</v>
      </c>
      <c r="O70" s="142">
        <f t="shared" si="7"/>
        <v>7</v>
      </c>
      <c r="P70" s="142">
        <f t="shared" si="8"/>
        <v>0.63636363636363635</v>
      </c>
      <c r="Q70" s="143">
        <f t="shared" si="9"/>
        <v>1.1081840978748196E-5</v>
      </c>
      <c r="R70" s="147">
        <f t="shared" si="10"/>
        <v>0.99991767775272922</v>
      </c>
    </row>
    <row r="71" spans="2:18" s="64" customFormat="1">
      <c r="B71" s="76">
        <v>69</v>
      </c>
      <c r="C71" s="80" t="s">
        <v>109</v>
      </c>
      <c r="D71" s="141">
        <v>0</v>
      </c>
      <c r="E71" s="141">
        <v>0</v>
      </c>
      <c r="F71" s="141">
        <v>0</v>
      </c>
      <c r="G71" s="141">
        <v>0</v>
      </c>
      <c r="H71" s="141">
        <v>0</v>
      </c>
      <c r="I71" s="141">
        <v>0</v>
      </c>
      <c r="J71" s="141">
        <v>0</v>
      </c>
      <c r="K71" s="141">
        <v>0</v>
      </c>
      <c r="L71" s="141">
        <v>1</v>
      </c>
      <c r="M71" s="141">
        <v>6</v>
      </c>
      <c r="N71" s="141">
        <v>0</v>
      </c>
      <c r="O71" s="142">
        <f t="shared" si="7"/>
        <v>7</v>
      </c>
      <c r="P71" s="142">
        <f t="shared" si="8"/>
        <v>0.63636363636363635</v>
      </c>
      <c r="Q71" s="143">
        <f t="shared" si="9"/>
        <v>1.1081840978748196E-5</v>
      </c>
      <c r="R71" s="147">
        <f t="shared" si="10"/>
        <v>0.99992875959370797</v>
      </c>
    </row>
    <row r="72" spans="2:18" s="64" customFormat="1">
      <c r="B72" s="76">
        <v>70</v>
      </c>
      <c r="C72" s="80" t="s">
        <v>110</v>
      </c>
      <c r="D72" s="141">
        <v>0</v>
      </c>
      <c r="E72" s="141">
        <v>0</v>
      </c>
      <c r="F72" s="141">
        <v>0</v>
      </c>
      <c r="G72" s="141">
        <v>0</v>
      </c>
      <c r="H72" s="141">
        <v>0</v>
      </c>
      <c r="I72" s="141">
        <v>0</v>
      </c>
      <c r="J72" s="141">
        <v>0</v>
      </c>
      <c r="K72" s="141">
        <v>0</v>
      </c>
      <c r="L72" s="141">
        <v>5</v>
      </c>
      <c r="M72" s="141">
        <v>0</v>
      </c>
      <c r="N72" s="141">
        <v>0</v>
      </c>
      <c r="O72" s="142">
        <f t="shared" si="7"/>
        <v>5</v>
      </c>
      <c r="P72" s="142">
        <f t="shared" si="8"/>
        <v>0.45454545454545453</v>
      </c>
      <c r="Q72" s="143">
        <f t="shared" si="9"/>
        <v>7.9156006991058539E-6</v>
      </c>
      <c r="R72" s="147">
        <f t="shared" si="10"/>
        <v>0.9999366751944071</v>
      </c>
    </row>
    <row r="73" spans="2:18" s="64" customFormat="1">
      <c r="B73" s="76">
        <v>71</v>
      </c>
      <c r="C73" s="80" t="s">
        <v>111</v>
      </c>
      <c r="D73" s="141">
        <v>0</v>
      </c>
      <c r="E73" s="141">
        <v>0</v>
      </c>
      <c r="F73" s="141">
        <v>0</v>
      </c>
      <c r="G73" s="141">
        <v>0</v>
      </c>
      <c r="H73" s="141">
        <v>0</v>
      </c>
      <c r="I73" s="141">
        <v>0</v>
      </c>
      <c r="J73" s="141">
        <v>0</v>
      </c>
      <c r="K73" s="141">
        <v>0</v>
      </c>
      <c r="L73" s="141">
        <v>0</v>
      </c>
      <c r="M73" s="141">
        <v>5</v>
      </c>
      <c r="N73" s="141">
        <v>0</v>
      </c>
      <c r="O73" s="142">
        <f t="shared" si="7"/>
        <v>5</v>
      </c>
      <c r="P73" s="142">
        <f t="shared" si="8"/>
        <v>0.45454545454545453</v>
      </c>
      <c r="Q73" s="143">
        <f t="shared" si="9"/>
        <v>7.9156006991058539E-6</v>
      </c>
      <c r="R73" s="147">
        <f t="shared" si="10"/>
        <v>0.99994459079510623</v>
      </c>
    </row>
    <row r="74" spans="2:18" s="64" customFormat="1">
      <c r="B74" s="76">
        <v>72</v>
      </c>
      <c r="C74" s="80" t="s">
        <v>112</v>
      </c>
      <c r="D74" s="141">
        <v>0</v>
      </c>
      <c r="E74" s="141">
        <v>0</v>
      </c>
      <c r="F74" s="141">
        <v>0</v>
      </c>
      <c r="G74" s="141">
        <v>0</v>
      </c>
      <c r="H74" s="141">
        <v>0</v>
      </c>
      <c r="I74" s="141">
        <v>0</v>
      </c>
      <c r="J74" s="141">
        <v>0</v>
      </c>
      <c r="K74" s="141">
        <v>0</v>
      </c>
      <c r="L74" s="141">
        <v>3</v>
      </c>
      <c r="M74" s="141">
        <v>2</v>
      </c>
      <c r="N74" s="141">
        <v>0</v>
      </c>
      <c r="O74" s="142">
        <f t="shared" si="7"/>
        <v>5</v>
      </c>
      <c r="P74" s="142">
        <f t="shared" si="8"/>
        <v>0.45454545454545453</v>
      </c>
      <c r="Q74" s="143">
        <f t="shared" si="9"/>
        <v>7.9156006991058539E-6</v>
      </c>
      <c r="R74" s="147">
        <f t="shared" si="10"/>
        <v>0.99995250639580535</v>
      </c>
    </row>
    <row r="75" spans="2:18" s="64" customFormat="1">
      <c r="B75" s="76">
        <v>73</v>
      </c>
      <c r="C75" s="80" t="s">
        <v>113</v>
      </c>
      <c r="D75" s="141">
        <v>0</v>
      </c>
      <c r="E75" s="141">
        <v>0</v>
      </c>
      <c r="F75" s="141">
        <v>0</v>
      </c>
      <c r="G75" s="141">
        <v>0</v>
      </c>
      <c r="H75" s="141">
        <v>0</v>
      </c>
      <c r="I75" s="141">
        <v>0</v>
      </c>
      <c r="J75" s="141">
        <v>0</v>
      </c>
      <c r="K75" s="141">
        <v>0</v>
      </c>
      <c r="L75" s="141">
        <v>0</v>
      </c>
      <c r="M75" s="141">
        <v>4</v>
      </c>
      <c r="N75" s="141">
        <v>0</v>
      </c>
      <c r="O75" s="142">
        <f t="shared" si="7"/>
        <v>4</v>
      </c>
      <c r="P75" s="142">
        <f t="shared" si="8"/>
        <v>0.36363636363636365</v>
      </c>
      <c r="Q75" s="143">
        <f t="shared" si="9"/>
        <v>6.3324805592846829E-6</v>
      </c>
      <c r="R75" s="147">
        <f t="shared" si="10"/>
        <v>0.99995883887636461</v>
      </c>
    </row>
    <row r="76" spans="2:18" s="64" customFormat="1">
      <c r="B76" s="76">
        <v>74</v>
      </c>
      <c r="C76" s="80" t="s">
        <v>114</v>
      </c>
      <c r="D76" s="141">
        <v>0</v>
      </c>
      <c r="E76" s="141">
        <v>0</v>
      </c>
      <c r="F76" s="141">
        <v>0</v>
      </c>
      <c r="G76" s="141">
        <v>0</v>
      </c>
      <c r="H76" s="141">
        <v>0</v>
      </c>
      <c r="I76" s="141">
        <v>0</v>
      </c>
      <c r="J76" s="141">
        <v>0</v>
      </c>
      <c r="K76" s="141">
        <v>0</v>
      </c>
      <c r="L76" s="141">
        <v>2</v>
      </c>
      <c r="M76" s="141">
        <v>1</v>
      </c>
      <c r="N76" s="141">
        <v>1</v>
      </c>
      <c r="O76" s="142">
        <f t="shared" si="7"/>
        <v>4</v>
      </c>
      <c r="P76" s="142">
        <f t="shared" si="8"/>
        <v>0.36363636363636365</v>
      </c>
      <c r="Q76" s="143">
        <f t="shared" si="9"/>
        <v>6.3324805592846829E-6</v>
      </c>
      <c r="R76" s="147">
        <f t="shared" si="10"/>
        <v>0.99996517135692387</v>
      </c>
    </row>
    <row r="77" spans="2:18" s="64" customFormat="1">
      <c r="B77" s="76">
        <v>75</v>
      </c>
      <c r="C77" s="80" t="s">
        <v>115</v>
      </c>
      <c r="D77" s="141">
        <v>0</v>
      </c>
      <c r="E77" s="141">
        <v>0</v>
      </c>
      <c r="F77" s="141">
        <v>0</v>
      </c>
      <c r="G77" s="141">
        <v>0</v>
      </c>
      <c r="H77" s="141">
        <v>0</v>
      </c>
      <c r="I77" s="141">
        <v>0</v>
      </c>
      <c r="J77" s="141">
        <v>0</v>
      </c>
      <c r="K77" s="141">
        <v>0</v>
      </c>
      <c r="L77" s="141">
        <v>2</v>
      </c>
      <c r="M77" s="141">
        <v>2</v>
      </c>
      <c r="N77" s="141">
        <v>0</v>
      </c>
      <c r="O77" s="142">
        <f t="shared" si="7"/>
        <v>4</v>
      </c>
      <c r="P77" s="142">
        <f t="shared" si="8"/>
        <v>0.36363636363636365</v>
      </c>
      <c r="Q77" s="143">
        <f t="shared" si="9"/>
        <v>6.3324805592846829E-6</v>
      </c>
      <c r="R77" s="147">
        <f t="shared" si="10"/>
        <v>0.99997150383748312</v>
      </c>
    </row>
    <row r="78" spans="2:18" s="64" customFormat="1">
      <c r="B78" s="76">
        <v>76</v>
      </c>
      <c r="C78" s="80" t="s">
        <v>116</v>
      </c>
      <c r="D78" s="141">
        <v>0</v>
      </c>
      <c r="E78" s="141">
        <v>0</v>
      </c>
      <c r="F78" s="141">
        <v>0</v>
      </c>
      <c r="G78" s="141">
        <v>0</v>
      </c>
      <c r="H78" s="141">
        <v>0</v>
      </c>
      <c r="I78" s="141">
        <v>0</v>
      </c>
      <c r="J78" s="141">
        <v>0</v>
      </c>
      <c r="K78" s="141">
        <v>0</v>
      </c>
      <c r="L78" s="141">
        <v>0</v>
      </c>
      <c r="M78" s="141">
        <v>3</v>
      </c>
      <c r="N78" s="141">
        <v>0</v>
      </c>
      <c r="O78" s="142">
        <f t="shared" si="7"/>
        <v>3</v>
      </c>
      <c r="P78" s="142">
        <f t="shared" si="8"/>
        <v>0.27272727272727271</v>
      </c>
      <c r="Q78" s="143">
        <f t="shared" si="9"/>
        <v>4.749360419463512E-6</v>
      </c>
      <c r="R78" s="147">
        <f t="shared" si="10"/>
        <v>0.99997625319790262</v>
      </c>
    </row>
    <row r="79" spans="2:18" s="64" customFormat="1">
      <c r="B79" s="76">
        <v>77</v>
      </c>
      <c r="C79" s="80" t="s">
        <v>117</v>
      </c>
      <c r="D79" s="141">
        <v>0</v>
      </c>
      <c r="E79" s="141">
        <v>0</v>
      </c>
      <c r="F79" s="141">
        <v>0</v>
      </c>
      <c r="G79" s="141">
        <v>0</v>
      </c>
      <c r="H79" s="141">
        <v>0</v>
      </c>
      <c r="I79" s="141">
        <v>0</v>
      </c>
      <c r="J79" s="141">
        <v>0</v>
      </c>
      <c r="K79" s="141">
        <v>0</v>
      </c>
      <c r="L79" s="141">
        <v>2</v>
      </c>
      <c r="M79" s="141">
        <v>1</v>
      </c>
      <c r="N79" s="141">
        <v>0</v>
      </c>
      <c r="O79" s="142">
        <f t="shared" si="7"/>
        <v>3</v>
      </c>
      <c r="P79" s="142">
        <f t="shared" si="8"/>
        <v>0.27272727272727271</v>
      </c>
      <c r="Q79" s="143">
        <f t="shared" si="9"/>
        <v>4.749360419463512E-6</v>
      </c>
      <c r="R79" s="147">
        <f t="shared" si="10"/>
        <v>0.99998100255832212</v>
      </c>
    </row>
    <row r="80" spans="2:18" s="64" customFormat="1">
      <c r="B80" s="76">
        <v>78</v>
      </c>
      <c r="C80" s="80" t="s">
        <v>118</v>
      </c>
      <c r="D80" s="141">
        <v>0</v>
      </c>
      <c r="E80" s="141">
        <v>0</v>
      </c>
      <c r="F80" s="141">
        <v>0</v>
      </c>
      <c r="G80" s="141">
        <v>0</v>
      </c>
      <c r="H80" s="141">
        <v>0</v>
      </c>
      <c r="I80" s="141">
        <v>0</v>
      </c>
      <c r="J80" s="141">
        <v>0</v>
      </c>
      <c r="K80" s="141">
        <v>0</v>
      </c>
      <c r="L80" s="141">
        <v>3</v>
      </c>
      <c r="M80" s="141">
        <v>0</v>
      </c>
      <c r="N80" s="141">
        <v>0</v>
      </c>
      <c r="O80" s="142">
        <f t="shared" si="7"/>
        <v>3</v>
      </c>
      <c r="P80" s="142">
        <f t="shared" si="8"/>
        <v>0.27272727272727271</v>
      </c>
      <c r="Q80" s="143">
        <f t="shared" si="9"/>
        <v>4.749360419463512E-6</v>
      </c>
      <c r="R80" s="147">
        <f t="shared" si="10"/>
        <v>0.99998575191874162</v>
      </c>
    </row>
    <row r="81" spans="2:19">
      <c r="B81" s="76">
        <v>79</v>
      </c>
      <c r="C81" s="80" t="s">
        <v>119</v>
      </c>
      <c r="D81" s="141">
        <v>0</v>
      </c>
      <c r="E81" s="141">
        <v>0</v>
      </c>
      <c r="F81" s="141">
        <v>0</v>
      </c>
      <c r="G81" s="141">
        <v>0</v>
      </c>
      <c r="H81" s="141">
        <v>0</v>
      </c>
      <c r="I81" s="141">
        <v>0</v>
      </c>
      <c r="J81" s="141">
        <v>0</v>
      </c>
      <c r="K81" s="141">
        <v>0</v>
      </c>
      <c r="L81" s="141">
        <v>2</v>
      </c>
      <c r="M81" s="141">
        <v>0</v>
      </c>
      <c r="N81" s="141">
        <v>0</v>
      </c>
      <c r="O81" s="142">
        <f t="shared" si="7"/>
        <v>2</v>
      </c>
      <c r="P81" s="142">
        <f t="shared" si="8"/>
        <v>0.18181818181818182</v>
      </c>
      <c r="Q81" s="143">
        <f t="shared" si="9"/>
        <v>3.1662402796423415E-6</v>
      </c>
      <c r="R81" s="147">
        <f t="shared" si="10"/>
        <v>0.99998891815902125</v>
      </c>
    </row>
    <row r="82" spans="2:19">
      <c r="B82" s="76">
        <v>80</v>
      </c>
      <c r="C82" s="80" t="s">
        <v>120</v>
      </c>
      <c r="D82" s="141">
        <v>0</v>
      </c>
      <c r="E82" s="141">
        <v>0</v>
      </c>
      <c r="F82" s="141">
        <v>0</v>
      </c>
      <c r="G82" s="141">
        <v>0</v>
      </c>
      <c r="H82" s="141">
        <v>0</v>
      </c>
      <c r="I82" s="141">
        <v>0</v>
      </c>
      <c r="J82" s="141">
        <v>0</v>
      </c>
      <c r="K82" s="141">
        <v>0</v>
      </c>
      <c r="L82" s="141">
        <v>2</v>
      </c>
      <c r="M82" s="141">
        <v>0</v>
      </c>
      <c r="N82" s="141">
        <v>0</v>
      </c>
      <c r="O82" s="142">
        <f t="shared" si="7"/>
        <v>2</v>
      </c>
      <c r="P82" s="142">
        <f t="shared" si="8"/>
        <v>0.18181818181818182</v>
      </c>
      <c r="Q82" s="143">
        <f t="shared" si="9"/>
        <v>3.1662402796423415E-6</v>
      </c>
      <c r="R82" s="147">
        <f t="shared" si="10"/>
        <v>0.99999208439930087</v>
      </c>
    </row>
    <row r="83" spans="2:19">
      <c r="B83" s="76">
        <v>81</v>
      </c>
      <c r="C83" s="80" t="s">
        <v>121</v>
      </c>
      <c r="D83" s="141">
        <v>0</v>
      </c>
      <c r="E83" s="141">
        <v>0</v>
      </c>
      <c r="F83" s="141">
        <v>0</v>
      </c>
      <c r="G83" s="141">
        <v>0</v>
      </c>
      <c r="H83" s="141">
        <v>0</v>
      </c>
      <c r="I83" s="141">
        <v>0</v>
      </c>
      <c r="J83" s="141">
        <v>0</v>
      </c>
      <c r="K83" s="141">
        <v>0</v>
      </c>
      <c r="L83" s="141">
        <v>1</v>
      </c>
      <c r="M83" s="141">
        <v>0</v>
      </c>
      <c r="N83" s="141">
        <v>0</v>
      </c>
      <c r="O83" s="142">
        <f t="shared" si="7"/>
        <v>1</v>
      </c>
      <c r="P83" s="142">
        <f t="shared" si="8"/>
        <v>9.0909090909090912E-2</v>
      </c>
      <c r="Q83" s="143">
        <f t="shared" si="9"/>
        <v>1.5831201398211707E-6</v>
      </c>
      <c r="R83" s="147">
        <f t="shared" si="10"/>
        <v>0.99999366751944074</v>
      </c>
    </row>
    <row r="84" spans="2:19">
      <c r="B84" s="76">
        <v>82</v>
      </c>
      <c r="C84" s="80" t="s">
        <v>122</v>
      </c>
      <c r="D84" s="141">
        <v>0</v>
      </c>
      <c r="E84" s="141">
        <v>0</v>
      </c>
      <c r="F84" s="141">
        <v>0</v>
      </c>
      <c r="G84" s="141">
        <v>0</v>
      </c>
      <c r="H84" s="141">
        <v>0</v>
      </c>
      <c r="I84" s="141">
        <v>0</v>
      </c>
      <c r="J84" s="141">
        <v>0</v>
      </c>
      <c r="K84" s="141">
        <v>0</v>
      </c>
      <c r="L84" s="141">
        <v>1</v>
      </c>
      <c r="M84" s="141">
        <v>0</v>
      </c>
      <c r="N84" s="141">
        <v>0</v>
      </c>
      <c r="O84" s="142">
        <f t="shared" si="7"/>
        <v>1</v>
      </c>
      <c r="P84" s="142">
        <f t="shared" si="8"/>
        <v>9.0909090909090912E-2</v>
      </c>
      <c r="Q84" s="143">
        <f t="shared" si="9"/>
        <v>1.5831201398211707E-6</v>
      </c>
      <c r="R84" s="147">
        <f t="shared" si="10"/>
        <v>0.99999525063958061</v>
      </c>
    </row>
    <row r="85" spans="2:19">
      <c r="B85" s="76">
        <v>83</v>
      </c>
      <c r="C85" s="80" t="s">
        <v>123</v>
      </c>
      <c r="D85" s="141">
        <v>0</v>
      </c>
      <c r="E85" s="141">
        <v>0</v>
      </c>
      <c r="F85" s="141">
        <v>0</v>
      </c>
      <c r="G85" s="141">
        <v>0</v>
      </c>
      <c r="H85" s="141">
        <v>0</v>
      </c>
      <c r="I85" s="141">
        <v>0</v>
      </c>
      <c r="J85" s="141">
        <v>0</v>
      </c>
      <c r="K85" s="141">
        <v>0</v>
      </c>
      <c r="L85" s="141">
        <v>1</v>
      </c>
      <c r="M85" s="141">
        <v>0</v>
      </c>
      <c r="N85" s="141">
        <v>0</v>
      </c>
      <c r="O85" s="142">
        <f t="shared" si="7"/>
        <v>1</v>
      </c>
      <c r="P85" s="142">
        <f t="shared" si="8"/>
        <v>9.0909090909090912E-2</v>
      </c>
      <c r="Q85" s="143">
        <f t="shared" si="9"/>
        <v>1.5831201398211707E-6</v>
      </c>
      <c r="R85" s="147">
        <f t="shared" si="10"/>
        <v>0.99999683375972048</v>
      </c>
    </row>
    <row r="86" spans="2:19">
      <c r="B86" s="76">
        <v>84</v>
      </c>
      <c r="C86" s="80" t="s">
        <v>124</v>
      </c>
      <c r="D86" s="141">
        <v>0</v>
      </c>
      <c r="E86" s="141">
        <v>1</v>
      </c>
      <c r="F86" s="141">
        <v>0</v>
      </c>
      <c r="G86" s="141">
        <v>0</v>
      </c>
      <c r="H86" s="141">
        <v>0</v>
      </c>
      <c r="I86" s="141">
        <v>0</v>
      </c>
      <c r="J86" s="141">
        <v>0</v>
      </c>
      <c r="K86" s="141">
        <v>0</v>
      </c>
      <c r="L86" s="141">
        <v>0</v>
      </c>
      <c r="M86" s="141">
        <v>0</v>
      </c>
      <c r="N86" s="141">
        <v>0</v>
      </c>
      <c r="O86" s="142">
        <f t="shared" si="7"/>
        <v>1</v>
      </c>
      <c r="P86" s="142">
        <f t="shared" si="8"/>
        <v>9.0909090909090912E-2</v>
      </c>
      <c r="Q86" s="143">
        <f t="shared" si="9"/>
        <v>1.5831201398211707E-6</v>
      </c>
      <c r="R86" s="147">
        <f t="shared" si="10"/>
        <v>0.99999841687986035</v>
      </c>
    </row>
    <row r="87" spans="2:19">
      <c r="B87" s="76">
        <v>85</v>
      </c>
      <c r="C87" s="80" t="s">
        <v>125</v>
      </c>
      <c r="D87" s="141">
        <v>0</v>
      </c>
      <c r="E87" s="141">
        <v>0</v>
      </c>
      <c r="F87" s="141">
        <v>0</v>
      </c>
      <c r="G87" s="141">
        <v>0</v>
      </c>
      <c r="H87" s="141">
        <v>0</v>
      </c>
      <c r="I87" s="141">
        <v>0</v>
      </c>
      <c r="J87" s="141">
        <v>0</v>
      </c>
      <c r="K87" s="141">
        <v>0</v>
      </c>
      <c r="L87" s="141">
        <v>0</v>
      </c>
      <c r="M87" s="141">
        <v>1</v>
      </c>
      <c r="N87" s="141">
        <v>0</v>
      </c>
      <c r="O87" s="142">
        <f t="shared" si="7"/>
        <v>1</v>
      </c>
      <c r="P87" s="142">
        <f t="shared" si="8"/>
        <v>9.0909090909090912E-2</v>
      </c>
      <c r="Q87" s="143">
        <f t="shared" si="9"/>
        <v>1.5831201398211707E-6</v>
      </c>
      <c r="R87" s="147">
        <f t="shared" si="10"/>
        <v>1.0000000000000002</v>
      </c>
    </row>
    <row r="88" spans="2:19">
      <c r="B88" s="145"/>
      <c r="C88" s="136" t="s">
        <v>1</v>
      </c>
      <c r="D88" s="142">
        <f t="shared" ref="D88:O88" si="11">SUM(D3:D87)</f>
        <v>55209</v>
      </c>
      <c r="E88" s="142">
        <f t="shared" si="11"/>
        <v>49508</v>
      </c>
      <c r="F88" s="142">
        <f t="shared" si="11"/>
        <v>58395</v>
      </c>
      <c r="G88" s="142">
        <f t="shared" si="11"/>
        <v>68140</v>
      </c>
      <c r="H88" s="142">
        <f t="shared" si="11"/>
        <v>39100</v>
      </c>
      <c r="I88" s="142">
        <f t="shared" si="11"/>
        <v>43891</v>
      </c>
      <c r="J88" s="142">
        <f t="shared" si="11"/>
        <v>41523</v>
      </c>
      <c r="K88" s="142">
        <f t="shared" si="11"/>
        <v>61999</v>
      </c>
      <c r="L88" s="142">
        <f t="shared" si="11"/>
        <v>56601</v>
      </c>
      <c r="M88" s="142">
        <f t="shared" si="11"/>
        <v>77028</v>
      </c>
      <c r="N88" s="142">
        <f t="shared" si="11"/>
        <v>80270</v>
      </c>
      <c r="O88" s="142">
        <f t="shared" si="11"/>
        <v>631664</v>
      </c>
      <c r="P88" s="142">
        <f>AVERAGE(D88:N88)</f>
        <v>57424</v>
      </c>
      <c r="Q88" s="143">
        <f t="shared" si="9"/>
        <v>1</v>
      </c>
      <c r="R88" s="148" t="s">
        <v>26</v>
      </c>
    </row>
    <row r="89" spans="2:19" ht="12" customHeight="1">
      <c r="B89" s="62" t="s">
        <v>134</v>
      </c>
    </row>
    <row r="90" spans="2:19" s="72" customFormat="1"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4"/>
      <c r="P90" s="74"/>
      <c r="Q90" s="73"/>
      <c r="R90" s="73"/>
    </row>
    <row r="91" spans="2:19">
      <c r="C91" s="271" t="s">
        <v>131</v>
      </c>
      <c r="D91" s="271"/>
      <c r="E91" s="271"/>
      <c r="F91" s="271"/>
      <c r="G91" s="271"/>
      <c r="H91" s="271"/>
      <c r="I91" s="271"/>
      <c r="J91" s="271"/>
      <c r="K91" s="271"/>
      <c r="L91" s="271"/>
      <c r="M91" s="271"/>
      <c r="N91" s="271"/>
      <c r="O91" s="271"/>
      <c r="P91" s="271"/>
      <c r="Q91" s="271"/>
    </row>
    <row r="92" spans="2:19">
      <c r="C92" s="85" t="s">
        <v>140</v>
      </c>
      <c r="D92" s="86">
        <v>2007</v>
      </c>
      <c r="E92" s="86">
        <v>2008</v>
      </c>
      <c r="F92" s="86">
        <v>2009</v>
      </c>
      <c r="G92" s="86">
        <v>2010</v>
      </c>
      <c r="H92" s="86">
        <v>2011</v>
      </c>
      <c r="I92" s="86">
        <v>2012</v>
      </c>
      <c r="J92" s="86">
        <v>2013</v>
      </c>
      <c r="K92" s="86">
        <v>2014</v>
      </c>
      <c r="L92" s="86">
        <v>2015</v>
      </c>
      <c r="M92" s="86">
        <v>2016</v>
      </c>
      <c r="N92" s="86">
        <v>2017</v>
      </c>
      <c r="O92" s="86" t="s">
        <v>1</v>
      </c>
      <c r="P92" s="86" t="s">
        <v>2</v>
      </c>
      <c r="Q92" s="87" t="s">
        <v>3</v>
      </c>
    </row>
    <row r="93" spans="2:19">
      <c r="C93" s="88" t="s">
        <v>126</v>
      </c>
      <c r="D93" s="89">
        <v>0</v>
      </c>
      <c r="E93" s="89">
        <v>0</v>
      </c>
      <c r="F93" s="89">
        <v>0</v>
      </c>
      <c r="G93" s="89">
        <v>0</v>
      </c>
      <c r="H93" s="89">
        <v>0</v>
      </c>
      <c r="I93" s="89">
        <v>0</v>
      </c>
      <c r="J93" s="89">
        <v>0</v>
      </c>
      <c r="K93" s="89">
        <v>0</v>
      </c>
      <c r="L93" s="89">
        <v>609</v>
      </c>
      <c r="M93" s="89">
        <v>200</v>
      </c>
      <c r="N93" s="89">
        <v>67</v>
      </c>
      <c r="O93" s="90">
        <f>SUM(D93:N93)</f>
        <v>876</v>
      </c>
      <c r="P93" s="89">
        <f>AVERAGE(D93:N93)</f>
        <v>79.63636363636364</v>
      </c>
      <c r="Q93" s="91">
        <f>O93/$O$97</f>
        <v>1.3868132424833457E-3</v>
      </c>
    </row>
    <row r="94" spans="2:19">
      <c r="C94" s="88" t="s">
        <v>127</v>
      </c>
      <c r="D94" s="89">
        <v>0</v>
      </c>
      <c r="E94" s="89">
        <v>0</v>
      </c>
      <c r="F94" s="89">
        <v>0</v>
      </c>
      <c r="G94" s="89">
        <v>0</v>
      </c>
      <c r="H94" s="89">
        <v>0</v>
      </c>
      <c r="I94" s="89">
        <v>0</v>
      </c>
      <c r="J94" s="89">
        <v>0</v>
      </c>
      <c r="K94" s="89">
        <v>0</v>
      </c>
      <c r="L94" s="89">
        <v>563</v>
      </c>
      <c r="M94" s="89">
        <v>315</v>
      </c>
      <c r="N94" s="89">
        <v>90</v>
      </c>
      <c r="O94" s="90">
        <f>SUM(D94:N94)</f>
        <v>968</v>
      </c>
      <c r="P94" s="89">
        <f>AVERAGE(D94:N94)</f>
        <v>88</v>
      </c>
      <c r="Q94" s="91">
        <f>O94/$O$97</f>
        <v>1.5324602953468932E-3</v>
      </c>
    </row>
    <row r="95" spans="2:19">
      <c r="C95" s="88" t="s">
        <v>128</v>
      </c>
      <c r="D95" s="89">
        <v>0</v>
      </c>
      <c r="E95" s="89">
        <v>0</v>
      </c>
      <c r="F95" s="89">
        <v>0</v>
      </c>
      <c r="G95" s="89">
        <v>0</v>
      </c>
      <c r="H95" s="89">
        <v>0</v>
      </c>
      <c r="I95" s="89">
        <v>0</v>
      </c>
      <c r="J95" s="89">
        <v>0</v>
      </c>
      <c r="K95" s="89">
        <v>0</v>
      </c>
      <c r="L95" s="89">
        <v>0</v>
      </c>
      <c r="M95" s="89">
        <v>0</v>
      </c>
      <c r="N95" s="89">
        <v>0</v>
      </c>
      <c r="O95" s="90">
        <f>SUM(D95:N95)</f>
        <v>0</v>
      </c>
      <c r="P95" s="89">
        <f>AVERAGE(D95:N95)</f>
        <v>0</v>
      </c>
      <c r="Q95" s="91">
        <f>O95/$O$97</f>
        <v>0</v>
      </c>
    </row>
    <row r="96" spans="2:19">
      <c r="C96" s="127" t="s">
        <v>129</v>
      </c>
      <c r="D96" s="128">
        <v>55209</v>
      </c>
      <c r="E96" s="128">
        <v>49508</v>
      </c>
      <c r="F96" s="128">
        <v>58395</v>
      </c>
      <c r="G96" s="128">
        <v>68140</v>
      </c>
      <c r="H96" s="128">
        <v>39100</v>
      </c>
      <c r="I96" s="128">
        <v>43891</v>
      </c>
      <c r="J96" s="128">
        <v>41523</v>
      </c>
      <c r="K96" s="128">
        <v>61999</v>
      </c>
      <c r="L96" s="128">
        <v>55429</v>
      </c>
      <c r="M96" s="128">
        <v>76513</v>
      </c>
      <c r="N96" s="128">
        <v>80113</v>
      </c>
      <c r="O96" s="129">
        <f>SUM(D96:N96)</f>
        <v>629820</v>
      </c>
      <c r="P96" s="128">
        <f>AVERAGE(D96:N96)</f>
        <v>57256.36363636364</v>
      </c>
      <c r="Q96" s="130">
        <f>O96/$O$97</f>
        <v>0.99708072646216972</v>
      </c>
      <c r="S96" s="134"/>
    </row>
    <row r="97" spans="2:18">
      <c r="C97" s="92" t="s">
        <v>1</v>
      </c>
      <c r="D97" s="90">
        <f>SUM(D93:D96)</f>
        <v>55209</v>
      </c>
      <c r="E97" s="90">
        <f t="shared" ref="E97:L97" si="12">SUM(E93:E96)</f>
        <v>49508</v>
      </c>
      <c r="F97" s="90">
        <f>SUM(F93:F96)</f>
        <v>58395</v>
      </c>
      <c r="G97" s="90">
        <f t="shared" si="12"/>
        <v>68140</v>
      </c>
      <c r="H97" s="90">
        <f t="shared" si="12"/>
        <v>39100</v>
      </c>
      <c r="I97" s="90">
        <f t="shared" si="12"/>
        <v>43891</v>
      </c>
      <c r="J97" s="90">
        <f t="shared" si="12"/>
        <v>41523</v>
      </c>
      <c r="K97" s="90">
        <f t="shared" si="12"/>
        <v>61999</v>
      </c>
      <c r="L97" s="90">
        <f t="shared" si="12"/>
        <v>56601</v>
      </c>
      <c r="M97" s="90">
        <f>SUM(M93:M96)</f>
        <v>77028</v>
      </c>
      <c r="N97" s="90">
        <f>SUM(N93:N96)</f>
        <v>80270</v>
      </c>
      <c r="O97" s="90">
        <f>SUM(O93:O96)</f>
        <v>631664</v>
      </c>
      <c r="P97" s="90">
        <f>SUM(P93:P96)</f>
        <v>57424</v>
      </c>
      <c r="Q97" s="93">
        <f>O97/$O$97</f>
        <v>1</v>
      </c>
    </row>
    <row r="98" spans="2:18">
      <c r="C98" s="62" t="s">
        <v>134</v>
      </c>
    </row>
    <row r="99" spans="2:18">
      <c r="C99" s="72"/>
      <c r="D99" s="71"/>
      <c r="E99" s="71"/>
      <c r="F99" s="71"/>
      <c r="G99" s="71"/>
      <c r="H99" s="71"/>
      <c r="I99" s="71"/>
      <c r="J99" s="71"/>
      <c r="K99" s="71"/>
      <c r="L99" s="71"/>
      <c r="M99" s="71"/>
      <c r="O99" s="71"/>
      <c r="P99" s="71"/>
    </row>
    <row r="100" spans="2:18">
      <c r="B100" s="275" t="s">
        <v>136</v>
      </c>
      <c r="C100" s="275"/>
      <c r="D100" s="275"/>
      <c r="E100" s="275"/>
      <c r="F100" s="275"/>
      <c r="G100" s="275"/>
      <c r="H100" s="275"/>
      <c r="I100" s="275"/>
      <c r="J100" s="275"/>
      <c r="K100" s="275"/>
      <c r="L100" s="275"/>
      <c r="M100" s="275"/>
      <c r="N100" s="275"/>
      <c r="O100" s="275"/>
      <c r="P100" s="75"/>
      <c r="Q100" s="75"/>
      <c r="R100" s="75"/>
    </row>
    <row r="101" spans="2:18">
      <c r="B101" s="76" t="s">
        <v>36</v>
      </c>
      <c r="C101" s="77" t="s">
        <v>37</v>
      </c>
      <c r="D101" s="78">
        <v>2007</v>
      </c>
      <c r="E101" s="78">
        <v>2008</v>
      </c>
      <c r="F101" s="78">
        <v>2009</v>
      </c>
      <c r="G101" s="78">
        <v>2010</v>
      </c>
      <c r="H101" s="78">
        <v>2011</v>
      </c>
      <c r="I101" s="78">
        <v>2012</v>
      </c>
      <c r="J101" s="78">
        <v>2013</v>
      </c>
      <c r="K101" s="78">
        <v>2014</v>
      </c>
      <c r="L101" s="78">
        <v>2015</v>
      </c>
      <c r="M101" s="78">
        <v>2016</v>
      </c>
      <c r="N101" s="78">
        <v>2017</v>
      </c>
      <c r="O101" s="79" t="s">
        <v>28</v>
      </c>
      <c r="Q101" s="65"/>
      <c r="R101" s="65"/>
    </row>
    <row r="102" spans="2:18">
      <c r="B102" s="76">
        <v>1</v>
      </c>
      <c r="C102" s="80" t="s">
        <v>41</v>
      </c>
      <c r="D102" s="81">
        <f t="shared" ref="D102:O102" si="13">D3/D97</f>
        <v>0.40873770580883551</v>
      </c>
      <c r="E102" s="81">
        <f t="shared" si="13"/>
        <v>0.49773773935525573</v>
      </c>
      <c r="F102" s="81">
        <f t="shared" si="13"/>
        <v>0.54693038787567427</v>
      </c>
      <c r="G102" s="81">
        <f t="shared" si="13"/>
        <v>0.54851775755796883</v>
      </c>
      <c r="H102" s="81">
        <f t="shared" si="13"/>
        <v>0.52002557544757033</v>
      </c>
      <c r="I102" s="81">
        <f t="shared" si="13"/>
        <v>0.66373516210612649</v>
      </c>
      <c r="J102" s="81">
        <f t="shared" si="13"/>
        <v>0.6623798858463984</v>
      </c>
      <c r="K102" s="81">
        <f t="shared" si="13"/>
        <v>0.44903950063710707</v>
      </c>
      <c r="L102" s="81">
        <f t="shared" si="13"/>
        <v>0.49707602339181284</v>
      </c>
      <c r="M102" s="81">
        <f t="shared" si="13"/>
        <v>0.54669730487614898</v>
      </c>
      <c r="N102" s="81">
        <f t="shared" si="13"/>
        <v>0.60815996013454587</v>
      </c>
      <c r="O102" s="82">
        <f t="shared" si="13"/>
        <v>0.53888459687428758</v>
      </c>
      <c r="P102" s="67"/>
      <c r="Q102" s="68"/>
    </row>
    <row r="103" spans="2:18">
      <c r="B103" s="76">
        <v>2</v>
      </c>
      <c r="C103" s="80" t="s">
        <v>42</v>
      </c>
      <c r="D103" s="81">
        <f t="shared" ref="D103:O103" si="14">D4/D97</f>
        <v>0.3600681048379793</v>
      </c>
      <c r="E103" s="81">
        <f t="shared" si="14"/>
        <v>0.39149228407530096</v>
      </c>
      <c r="F103" s="81">
        <f t="shared" si="14"/>
        <v>0.36665810428975082</v>
      </c>
      <c r="G103" s="81">
        <f t="shared" si="14"/>
        <v>0.34002054593484005</v>
      </c>
      <c r="H103" s="81">
        <f t="shared" si="14"/>
        <v>0.37501278772378516</v>
      </c>
      <c r="I103" s="81">
        <f t="shared" si="14"/>
        <v>0.1907680390057187</v>
      </c>
      <c r="J103" s="81">
        <f t="shared" si="14"/>
        <v>0.19213447968595718</v>
      </c>
      <c r="K103" s="81">
        <f t="shared" si="14"/>
        <v>0.37587703027468183</v>
      </c>
      <c r="L103" s="81">
        <f t="shared" si="14"/>
        <v>0.37568240843801348</v>
      </c>
      <c r="M103" s="81">
        <f t="shared" si="14"/>
        <v>0.33269720101781169</v>
      </c>
      <c r="N103" s="81">
        <f t="shared" si="14"/>
        <v>0.30631618288277063</v>
      </c>
      <c r="O103" s="82">
        <f t="shared" si="14"/>
        <v>0.33188213987183057</v>
      </c>
      <c r="P103" s="67"/>
      <c r="Q103" s="68"/>
      <c r="R103" s="69"/>
    </row>
    <row r="104" spans="2:18">
      <c r="B104" s="76">
        <v>3</v>
      </c>
      <c r="C104" s="80" t="s">
        <v>43</v>
      </c>
      <c r="D104" s="81">
        <f t="shared" ref="D104:O104" si="15">D5/D97</f>
        <v>8.4660109764712277E-2</v>
      </c>
      <c r="E104" s="81">
        <f t="shared" si="15"/>
        <v>3.2762381837278823E-2</v>
      </c>
      <c r="F104" s="81">
        <f t="shared" si="15"/>
        <v>5.8446784827468103E-2</v>
      </c>
      <c r="G104" s="81">
        <f t="shared" si="15"/>
        <v>6.0698561784561199E-2</v>
      </c>
      <c r="H104" s="81">
        <f t="shared" si="15"/>
        <v>2.7314578005115088E-2</v>
      </c>
      <c r="I104" s="81">
        <f t="shared" si="15"/>
        <v>3.5724863867307652E-2</v>
      </c>
      <c r="J104" s="81">
        <f t="shared" si="15"/>
        <v>4.0050092719697519E-2</v>
      </c>
      <c r="K104" s="81">
        <f t="shared" si="15"/>
        <v>4.2903917805125889E-2</v>
      </c>
      <c r="L104" s="81">
        <f t="shared" si="15"/>
        <v>2.795003621844137E-2</v>
      </c>
      <c r="M104" s="81">
        <f t="shared" si="15"/>
        <v>2.3212338370462687E-2</v>
      </c>
      <c r="N104" s="81">
        <f t="shared" si="15"/>
        <v>1.5086582783107014E-2</v>
      </c>
      <c r="O104" s="82">
        <f t="shared" si="15"/>
        <v>4.018750474936042E-2</v>
      </c>
    </row>
    <row r="105" spans="2:18" ht="15" customHeight="1">
      <c r="B105" s="273" t="s">
        <v>28</v>
      </c>
      <c r="C105" s="274"/>
      <c r="D105" s="83">
        <f>SUM(D102:D104)</f>
        <v>0.85346592041152702</v>
      </c>
      <c r="E105" s="83">
        <f t="shared" ref="E105:O105" si="16">SUM(E102:E104)</f>
        <v>0.92199240526783555</v>
      </c>
      <c r="F105" s="83">
        <f t="shared" si="16"/>
        <v>0.97203527699289327</v>
      </c>
      <c r="G105" s="83">
        <f t="shared" si="16"/>
        <v>0.94923686527737017</v>
      </c>
      <c r="H105" s="83">
        <f t="shared" si="16"/>
        <v>0.92235294117647049</v>
      </c>
      <c r="I105" s="83">
        <f t="shared" si="16"/>
        <v>0.89022806497915286</v>
      </c>
      <c r="J105" s="83">
        <f t="shared" si="16"/>
        <v>0.89456445825205311</v>
      </c>
      <c r="K105" s="83">
        <f t="shared" si="16"/>
        <v>0.86782044871691488</v>
      </c>
      <c r="L105" s="83">
        <f t="shared" si="16"/>
        <v>0.90070846804826765</v>
      </c>
      <c r="M105" s="83">
        <f t="shared" si="16"/>
        <v>0.90260684426442339</v>
      </c>
      <c r="N105" s="83">
        <f t="shared" si="16"/>
        <v>0.92956272580042354</v>
      </c>
      <c r="O105" s="84">
        <f t="shared" si="16"/>
        <v>0.91095424149547854</v>
      </c>
    </row>
    <row r="106" spans="2:18">
      <c r="B106" s="62" t="s">
        <v>134</v>
      </c>
      <c r="C106" s="64"/>
    </row>
    <row r="108" spans="2:18">
      <c r="C108" s="271" t="s">
        <v>133</v>
      </c>
      <c r="D108" s="271"/>
      <c r="E108" s="271"/>
      <c r="F108" s="271"/>
      <c r="G108" s="271"/>
      <c r="H108" s="271"/>
      <c r="I108" s="271"/>
      <c r="J108" s="271"/>
      <c r="K108" s="271"/>
      <c r="L108" s="271"/>
      <c r="M108" s="271"/>
      <c r="N108" s="271"/>
      <c r="O108" s="271"/>
      <c r="P108" s="271"/>
      <c r="Q108" s="271"/>
      <c r="R108" s="62"/>
    </row>
    <row r="109" spans="2:18">
      <c r="C109" s="94" t="s">
        <v>132</v>
      </c>
      <c r="D109" s="95">
        <v>2007</v>
      </c>
      <c r="E109" s="95">
        <v>2008</v>
      </c>
      <c r="F109" s="95">
        <v>2009</v>
      </c>
      <c r="G109" s="95">
        <v>2010</v>
      </c>
      <c r="H109" s="95">
        <v>2011</v>
      </c>
      <c r="I109" s="95">
        <v>2012</v>
      </c>
      <c r="J109" s="95">
        <v>2013</v>
      </c>
      <c r="K109" s="95">
        <v>2014</v>
      </c>
      <c r="L109" s="95">
        <v>2015</v>
      </c>
      <c r="M109" s="95">
        <v>2016</v>
      </c>
      <c r="N109" s="95">
        <v>2017</v>
      </c>
      <c r="O109" s="86" t="s">
        <v>1</v>
      </c>
      <c r="P109" s="86" t="s">
        <v>2</v>
      </c>
      <c r="Q109" s="87" t="s">
        <v>3</v>
      </c>
      <c r="R109" s="62"/>
    </row>
    <row r="110" spans="2:18">
      <c r="C110" s="131" t="s">
        <v>126</v>
      </c>
      <c r="D110" s="122">
        <v>3747094</v>
      </c>
      <c r="E110" s="122">
        <v>3691240</v>
      </c>
      <c r="F110" s="122">
        <v>3348906</v>
      </c>
      <c r="G110" s="122">
        <v>3609979</v>
      </c>
      <c r="H110" s="122">
        <v>3808341</v>
      </c>
      <c r="I110" s="122">
        <v>3986629</v>
      </c>
      <c r="J110" s="122">
        <v>4066216</v>
      </c>
      <c r="K110" s="122">
        <v>4540509</v>
      </c>
      <c r="L110" s="122">
        <v>4318429</v>
      </c>
      <c r="M110" s="122">
        <v>4368894</v>
      </c>
      <c r="N110" s="132">
        <v>4187505</v>
      </c>
      <c r="O110" s="129">
        <f>SUM(D110:N110)</f>
        <v>43673742</v>
      </c>
      <c r="P110" s="128">
        <f>AVERAGE(D110:N110)</f>
        <v>3970340.1818181816</v>
      </c>
      <c r="Q110" s="130">
        <f>O110/$O$114</f>
        <v>0.69505743352990612</v>
      </c>
      <c r="R110" s="62"/>
    </row>
    <row r="111" spans="2:18">
      <c r="C111" s="96" t="s">
        <v>129</v>
      </c>
      <c r="D111" s="97">
        <f>Internacionais_Terrestres!D52</f>
        <v>1150119</v>
      </c>
      <c r="E111" s="97">
        <f>Internacionais_Terrestres!E52</f>
        <v>1248508</v>
      </c>
      <c r="F111" s="97">
        <f>Internacionais_Terrestres!F52</f>
        <v>1298972</v>
      </c>
      <c r="G111" s="97">
        <f>Internacionais_Terrestres!G52</f>
        <v>1400483</v>
      </c>
      <c r="H111" s="97">
        <f>Internacionais_Terrestres!H52</f>
        <v>1442865</v>
      </c>
      <c r="I111" s="97">
        <f>Internacionais_Terrestres!I52</f>
        <v>1540646</v>
      </c>
      <c r="J111" s="97">
        <f>Internacionais_Terrestres!J52</f>
        <v>1612495</v>
      </c>
      <c r="K111" s="97">
        <f>Internacionais_Terrestres!K52</f>
        <v>1759612</v>
      </c>
      <c r="L111" s="97">
        <f>Internacionais_Terrestres!L52</f>
        <v>1870626</v>
      </c>
      <c r="M111" s="97">
        <f>Internacionais_Terrestres!M52</f>
        <v>2041468</v>
      </c>
      <c r="N111" s="97">
        <f>Internacionais_Terrestres!N52</f>
        <v>2251589</v>
      </c>
      <c r="O111" s="90">
        <f>SUM(D111:N111)</f>
        <v>17617383</v>
      </c>
      <c r="P111" s="89">
        <f>AVERAGE(D111:N111)</f>
        <v>1601580.2727272727</v>
      </c>
      <c r="Q111" s="91">
        <f>O111/$O$114</f>
        <v>0.28037654784637872</v>
      </c>
      <c r="R111" s="62"/>
    </row>
    <row r="112" spans="2:18">
      <c r="C112" s="96" t="s">
        <v>128</v>
      </c>
      <c r="D112" s="97">
        <v>84952</v>
      </c>
      <c r="E112" s="97">
        <v>70091</v>
      </c>
      <c r="F112" s="97">
        <v>115705</v>
      </c>
      <c r="G112" s="97">
        <v>114894</v>
      </c>
      <c r="H112" s="97">
        <v>127853</v>
      </c>
      <c r="I112" s="97">
        <v>90359</v>
      </c>
      <c r="J112" s="97">
        <v>87200</v>
      </c>
      <c r="K112" s="97">
        <v>65572</v>
      </c>
      <c r="L112" s="97">
        <v>55879</v>
      </c>
      <c r="M112" s="98">
        <v>40415</v>
      </c>
      <c r="N112" s="63">
        <v>52572</v>
      </c>
      <c r="O112" s="90">
        <f>SUM(D112:N112)</f>
        <v>905492</v>
      </c>
      <c r="P112" s="89">
        <f>AVERAGE(D112:N112)</f>
        <v>82317.454545454544</v>
      </c>
      <c r="Q112" s="91">
        <f>O112/$O$114</f>
        <v>1.4410694316091847E-2</v>
      </c>
      <c r="R112" s="62"/>
    </row>
    <row r="113" spans="3:18">
      <c r="C113" s="96" t="s">
        <v>127</v>
      </c>
      <c r="D113" s="97">
        <v>44169</v>
      </c>
      <c r="E113" s="97">
        <v>40260</v>
      </c>
      <c r="F113" s="97">
        <v>38634</v>
      </c>
      <c r="G113" s="97">
        <v>36023</v>
      </c>
      <c r="H113" s="97">
        <v>54295</v>
      </c>
      <c r="I113" s="97">
        <v>59209</v>
      </c>
      <c r="J113" s="97">
        <v>47431</v>
      </c>
      <c r="K113" s="97">
        <v>64159</v>
      </c>
      <c r="L113" s="97">
        <v>60904</v>
      </c>
      <c r="M113" s="97">
        <v>95919</v>
      </c>
      <c r="N113" s="63">
        <v>97104</v>
      </c>
      <c r="O113" s="90">
        <f>SUM(D113:N113)</f>
        <v>638107</v>
      </c>
      <c r="P113" s="89">
        <f>AVERAGE(D113:N113)</f>
        <v>58009.727272727272</v>
      </c>
      <c r="Q113" s="91">
        <f>O113/$O$114</f>
        <v>1.0155324307623281E-2</v>
      </c>
      <c r="R113" s="62"/>
    </row>
    <row r="114" spans="3:18">
      <c r="C114" s="99" t="s">
        <v>1</v>
      </c>
      <c r="D114" s="100">
        <f>SUM(D110:D113)</f>
        <v>5026334</v>
      </c>
      <c r="E114" s="100">
        <f t="shared" ref="E114:P114" si="17">SUM(E110:E113)</f>
        <v>5050099</v>
      </c>
      <c r="F114" s="100">
        <f t="shared" si="17"/>
        <v>4802217</v>
      </c>
      <c r="G114" s="100">
        <f t="shared" si="17"/>
        <v>5161379</v>
      </c>
      <c r="H114" s="100">
        <f t="shared" si="17"/>
        <v>5433354</v>
      </c>
      <c r="I114" s="100">
        <f t="shared" si="17"/>
        <v>5676843</v>
      </c>
      <c r="J114" s="100">
        <f t="shared" si="17"/>
        <v>5813342</v>
      </c>
      <c r="K114" s="100">
        <f t="shared" si="17"/>
        <v>6429852</v>
      </c>
      <c r="L114" s="100">
        <f t="shared" si="17"/>
        <v>6305838</v>
      </c>
      <c r="M114" s="100">
        <f t="shared" si="17"/>
        <v>6546696</v>
      </c>
      <c r="N114" s="100">
        <f t="shared" si="17"/>
        <v>6588770</v>
      </c>
      <c r="O114" s="100">
        <f t="shared" si="17"/>
        <v>62834724</v>
      </c>
      <c r="P114" s="100">
        <f t="shared" si="17"/>
        <v>5712247.6363636358</v>
      </c>
      <c r="Q114" s="133">
        <f>SUM(Q110:Q113)</f>
        <v>1</v>
      </c>
      <c r="R114" s="62"/>
    </row>
    <row r="115" spans="3:18" ht="15" customHeight="1">
      <c r="C115" s="270" t="s">
        <v>252</v>
      </c>
      <c r="D115" s="270"/>
      <c r="E115" s="270"/>
      <c r="F115" s="270"/>
      <c r="G115" s="270"/>
      <c r="H115" s="270"/>
      <c r="I115" s="270"/>
      <c r="J115" s="270"/>
      <c r="K115" s="270"/>
      <c r="L115" s="270"/>
      <c r="M115" s="270"/>
      <c r="N115" s="270"/>
      <c r="O115" s="270"/>
      <c r="P115" s="270"/>
      <c r="Q115" s="270"/>
      <c r="R115" s="62"/>
    </row>
    <row r="116" spans="3:18">
      <c r="N116" s="65"/>
      <c r="P116" s="64"/>
      <c r="R116" s="62"/>
    </row>
    <row r="117" spans="3:18">
      <c r="C117" s="271" t="s">
        <v>255</v>
      </c>
      <c r="D117" s="271"/>
      <c r="E117" s="271"/>
      <c r="F117" s="271"/>
      <c r="G117" s="271"/>
      <c r="H117" s="271"/>
      <c r="I117" s="271"/>
      <c r="J117" s="271"/>
      <c r="K117" s="271"/>
      <c r="L117" s="271"/>
      <c r="M117" s="271"/>
      <c r="N117" s="271"/>
      <c r="O117" s="271"/>
      <c r="P117" s="271"/>
      <c r="Q117" s="271"/>
    </row>
    <row r="118" spans="3:18">
      <c r="C118" s="135" t="s">
        <v>132</v>
      </c>
      <c r="D118" s="95">
        <v>2007</v>
      </c>
      <c r="E118" s="95">
        <v>2008</v>
      </c>
      <c r="F118" s="95">
        <v>2009</v>
      </c>
      <c r="G118" s="95">
        <v>2010</v>
      </c>
      <c r="H118" s="95">
        <v>2011</v>
      </c>
      <c r="I118" s="95">
        <v>2012</v>
      </c>
      <c r="J118" s="95">
        <v>2013</v>
      </c>
      <c r="K118" s="95">
        <v>2014</v>
      </c>
      <c r="L118" s="95">
        <v>2015</v>
      </c>
      <c r="M118" s="95">
        <v>2016</v>
      </c>
      <c r="N118" s="95">
        <v>2017</v>
      </c>
      <c r="O118" s="86" t="s">
        <v>1</v>
      </c>
      <c r="P118" s="86" t="s">
        <v>2</v>
      </c>
      <c r="Q118" s="87" t="s">
        <v>3</v>
      </c>
    </row>
    <row r="119" spans="3:18">
      <c r="C119" s="96" t="s">
        <v>253</v>
      </c>
      <c r="D119" s="97">
        <f>D96</f>
        <v>55209</v>
      </c>
      <c r="E119" s="97">
        <f t="shared" ref="E119:N119" si="18">E96</f>
        <v>49508</v>
      </c>
      <c r="F119" s="97">
        <f t="shared" si="18"/>
        <v>58395</v>
      </c>
      <c r="G119" s="97">
        <f t="shared" si="18"/>
        <v>68140</v>
      </c>
      <c r="H119" s="97">
        <f t="shared" si="18"/>
        <v>39100</v>
      </c>
      <c r="I119" s="97">
        <f t="shared" si="18"/>
        <v>43891</v>
      </c>
      <c r="J119" s="97">
        <f t="shared" si="18"/>
        <v>41523</v>
      </c>
      <c r="K119" s="97">
        <f t="shared" si="18"/>
        <v>61999</v>
      </c>
      <c r="L119" s="97">
        <f t="shared" si="18"/>
        <v>55429</v>
      </c>
      <c r="M119" s="97">
        <f t="shared" si="18"/>
        <v>76513</v>
      </c>
      <c r="N119" s="97">
        <f t="shared" si="18"/>
        <v>80113</v>
      </c>
      <c r="O119" s="217">
        <f>SUM(D119:N119)</f>
        <v>629820</v>
      </c>
      <c r="P119" s="218">
        <f>AVERAGE(D119:N119)</f>
        <v>57256.36363636364</v>
      </c>
      <c r="Q119" s="219">
        <f>O119/$O$122</f>
        <v>3.4512487145219144E-2</v>
      </c>
    </row>
    <row r="120" spans="3:18">
      <c r="C120" s="96" t="s">
        <v>257</v>
      </c>
      <c r="D120" s="97">
        <f>D88-D96</f>
        <v>0</v>
      </c>
      <c r="E120" s="97">
        <f t="shared" ref="E120:N120" si="19">E88-E96</f>
        <v>0</v>
      </c>
      <c r="F120" s="97">
        <f t="shared" si="19"/>
        <v>0</v>
      </c>
      <c r="G120" s="97">
        <f t="shared" si="19"/>
        <v>0</v>
      </c>
      <c r="H120" s="97">
        <f t="shared" si="19"/>
        <v>0</v>
      </c>
      <c r="I120" s="97">
        <f t="shared" si="19"/>
        <v>0</v>
      </c>
      <c r="J120" s="97">
        <f t="shared" si="19"/>
        <v>0</v>
      </c>
      <c r="K120" s="97">
        <f t="shared" si="19"/>
        <v>0</v>
      </c>
      <c r="L120" s="97">
        <f t="shared" si="19"/>
        <v>1172</v>
      </c>
      <c r="M120" s="97">
        <f t="shared" si="19"/>
        <v>515</v>
      </c>
      <c r="N120" s="97">
        <f t="shared" si="19"/>
        <v>157</v>
      </c>
      <c r="O120" s="90">
        <f>SUM(D120:N120)</f>
        <v>1844</v>
      </c>
      <c r="P120" s="89">
        <f>AVERAGE(D120:N120)</f>
        <v>167.63636363636363</v>
      </c>
      <c r="Q120" s="91">
        <f>O120/$O$122</f>
        <v>1.0104637244892842E-4</v>
      </c>
    </row>
    <row r="121" spans="3:18">
      <c r="C121" s="96" t="s">
        <v>254</v>
      </c>
      <c r="D121" s="97">
        <f>D111</f>
        <v>1150119</v>
      </c>
      <c r="E121" s="97">
        <f t="shared" ref="E121:N121" si="20">E111</f>
        <v>1248508</v>
      </c>
      <c r="F121" s="97">
        <f t="shared" si="20"/>
        <v>1298972</v>
      </c>
      <c r="G121" s="97">
        <f t="shared" si="20"/>
        <v>1400483</v>
      </c>
      <c r="H121" s="97">
        <f t="shared" si="20"/>
        <v>1442865</v>
      </c>
      <c r="I121" s="97">
        <f t="shared" si="20"/>
        <v>1540646</v>
      </c>
      <c r="J121" s="97">
        <f t="shared" si="20"/>
        <v>1612495</v>
      </c>
      <c r="K121" s="97">
        <f t="shared" si="20"/>
        <v>1759612</v>
      </c>
      <c r="L121" s="97">
        <f t="shared" si="20"/>
        <v>1870626</v>
      </c>
      <c r="M121" s="97">
        <f t="shared" si="20"/>
        <v>2041468</v>
      </c>
      <c r="N121" s="97">
        <f t="shared" si="20"/>
        <v>2251589</v>
      </c>
      <c r="O121" s="90">
        <f>SUM(D121:N121)</f>
        <v>17617383</v>
      </c>
      <c r="P121" s="89">
        <f>AVERAGE(D121:N121)</f>
        <v>1601580.2727272727</v>
      </c>
      <c r="Q121" s="91">
        <f>O121/$O$122</f>
        <v>0.96538646648233195</v>
      </c>
    </row>
    <row r="122" spans="3:18">
      <c r="C122" s="99" t="s">
        <v>1</v>
      </c>
      <c r="D122" s="100">
        <f t="shared" ref="D122:Q122" si="21">SUM(D119:D121)</f>
        <v>1205328</v>
      </c>
      <c r="E122" s="100">
        <f t="shared" si="21"/>
        <v>1298016</v>
      </c>
      <c r="F122" s="100">
        <f t="shared" si="21"/>
        <v>1357367</v>
      </c>
      <c r="G122" s="100">
        <f t="shared" si="21"/>
        <v>1468623</v>
      </c>
      <c r="H122" s="100">
        <f t="shared" si="21"/>
        <v>1481965</v>
      </c>
      <c r="I122" s="100">
        <f t="shared" si="21"/>
        <v>1584537</v>
      </c>
      <c r="J122" s="100">
        <f t="shared" si="21"/>
        <v>1654018</v>
      </c>
      <c r="K122" s="100">
        <f t="shared" si="21"/>
        <v>1821611</v>
      </c>
      <c r="L122" s="100">
        <f t="shared" si="21"/>
        <v>1927227</v>
      </c>
      <c r="M122" s="100">
        <f t="shared" si="21"/>
        <v>2118496</v>
      </c>
      <c r="N122" s="100">
        <f t="shared" si="21"/>
        <v>2331859</v>
      </c>
      <c r="O122" s="100">
        <f t="shared" si="21"/>
        <v>18249047</v>
      </c>
      <c r="P122" s="100">
        <f t="shared" si="21"/>
        <v>1659004.2727272727</v>
      </c>
      <c r="Q122" s="133">
        <f t="shared" si="21"/>
        <v>1</v>
      </c>
    </row>
    <row r="123" spans="3:18">
      <c r="C123" s="270" t="s">
        <v>252</v>
      </c>
      <c r="D123" s="270"/>
      <c r="E123" s="270"/>
      <c r="F123" s="270"/>
      <c r="G123" s="270"/>
      <c r="H123" s="270"/>
      <c r="I123" s="270"/>
      <c r="J123" s="270"/>
      <c r="K123" s="270"/>
      <c r="L123" s="270"/>
      <c r="M123" s="270"/>
      <c r="N123" s="270"/>
      <c r="O123" s="270"/>
      <c r="P123" s="270"/>
      <c r="Q123" s="270"/>
    </row>
  </sheetData>
  <sheetProtection password="9002" sheet="1" objects="1" scenarios="1"/>
  <mergeCells count="8">
    <mergeCell ref="C123:Q123"/>
    <mergeCell ref="C117:Q117"/>
    <mergeCell ref="C108:Q108"/>
    <mergeCell ref="C115:Q115"/>
    <mergeCell ref="B1:R1"/>
    <mergeCell ref="C91:Q91"/>
    <mergeCell ref="B105:C105"/>
    <mergeCell ref="B100:O100"/>
  </mergeCells>
  <pageMargins left="0.7" right="0.7" top="0.75" bottom="0.75" header="0.3" footer="0.3"/>
  <pageSetup paperSize="9" orientation="portrait" horizontalDpi="0" verticalDpi="0" r:id="rId1"/>
  <ignoredErrors>
    <ignoredError sqref="D97:N97 D114:N114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R98"/>
  <sheetViews>
    <sheetView workbookViewId="0"/>
  </sheetViews>
  <sheetFormatPr defaultRowHeight="12.75"/>
  <cols>
    <col min="1" max="2" width="9.140625" style="102"/>
    <col min="3" max="3" width="30" style="102" bestFit="1" customWidth="1"/>
    <col min="4" max="14" width="8.85546875" style="102" bestFit="1" customWidth="1"/>
    <col min="15" max="15" width="9.85546875" style="102" bestFit="1" customWidth="1"/>
    <col min="16" max="16" width="9.140625" style="104"/>
    <col min="17" max="17" width="6.7109375" style="104" bestFit="1" customWidth="1"/>
    <col min="18" max="18" width="9.85546875" style="104" bestFit="1" customWidth="1"/>
    <col min="19" max="16384" width="9.140625" style="102"/>
  </cols>
  <sheetData>
    <row r="1" spans="2:18" s="101" customFormat="1">
      <c r="P1" s="104"/>
      <c r="Q1" s="104"/>
      <c r="R1" s="104"/>
    </row>
    <row r="2" spans="2:18" s="101" customFormat="1">
      <c r="P2" s="104"/>
      <c r="Q2" s="104"/>
      <c r="R2" s="104"/>
    </row>
    <row r="3" spans="2:18" s="101" customFormat="1">
      <c r="B3" s="272" t="s">
        <v>138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</row>
    <row r="4" spans="2:18">
      <c r="B4" s="114" t="s">
        <v>36</v>
      </c>
      <c r="C4" s="115" t="s">
        <v>135</v>
      </c>
      <c r="D4" s="116">
        <v>2007</v>
      </c>
      <c r="E4" s="116">
        <v>2008</v>
      </c>
      <c r="F4" s="116">
        <v>2009</v>
      </c>
      <c r="G4" s="116">
        <v>2010</v>
      </c>
      <c r="H4" s="116">
        <v>2011</v>
      </c>
      <c r="I4" s="116">
        <v>2012</v>
      </c>
      <c r="J4" s="116">
        <v>2013</v>
      </c>
      <c r="K4" s="116">
        <v>2014</v>
      </c>
      <c r="L4" s="116">
        <v>2015</v>
      </c>
      <c r="M4" s="116">
        <v>2016</v>
      </c>
      <c r="N4" s="116">
        <v>2017</v>
      </c>
      <c r="O4" s="117" t="s">
        <v>28</v>
      </c>
      <c r="P4" s="117" t="s">
        <v>38</v>
      </c>
      <c r="Q4" s="117" t="s">
        <v>137</v>
      </c>
      <c r="R4" s="118" t="s">
        <v>40</v>
      </c>
    </row>
    <row r="5" spans="2:18">
      <c r="B5" s="111">
        <v>1</v>
      </c>
      <c r="C5" s="119" t="s">
        <v>41</v>
      </c>
      <c r="D5" s="120">
        <v>22566</v>
      </c>
      <c r="E5" s="120">
        <v>24642</v>
      </c>
      <c r="F5" s="120">
        <v>31938</v>
      </c>
      <c r="G5" s="120">
        <v>37376</v>
      </c>
      <c r="H5" s="120">
        <v>20333</v>
      </c>
      <c r="I5" s="120">
        <v>29132</v>
      </c>
      <c r="J5" s="120">
        <v>27504</v>
      </c>
      <c r="K5" s="120">
        <v>27840</v>
      </c>
      <c r="L5" s="120">
        <v>27756</v>
      </c>
      <c r="M5" s="120">
        <v>42038</v>
      </c>
      <c r="N5" s="120">
        <v>48794</v>
      </c>
      <c r="O5" s="121">
        <f t="shared" ref="O5:O25" si="0">SUM(D5:N5)</f>
        <v>339919</v>
      </c>
      <c r="P5" s="122">
        <f>AVERAGE(D5:N5)</f>
        <v>30901.727272727272</v>
      </c>
      <c r="Q5" s="123">
        <f t="shared" ref="Q5:Q25" si="1">O5/$O$26</f>
        <v>0.53970817058842213</v>
      </c>
      <c r="R5" s="124">
        <f>Q5</f>
        <v>0.53970817058842213</v>
      </c>
    </row>
    <row r="6" spans="2:18">
      <c r="B6" s="111">
        <v>2</v>
      </c>
      <c r="C6" s="119" t="s">
        <v>42</v>
      </c>
      <c r="D6" s="120">
        <v>19879</v>
      </c>
      <c r="E6" s="120">
        <v>19382</v>
      </c>
      <c r="F6" s="120">
        <v>21411</v>
      </c>
      <c r="G6" s="120">
        <v>23169</v>
      </c>
      <c r="H6" s="120">
        <v>14663</v>
      </c>
      <c r="I6" s="120">
        <v>8373</v>
      </c>
      <c r="J6" s="120">
        <v>7978</v>
      </c>
      <c r="K6" s="120">
        <v>23304</v>
      </c>
      <c r="L6" s="120">
        <v>20636</v>
      </c>
      <c r="M6" s="120">
        <v>25228</v>
      </c>
      <c r="N6" s="120">
        <v>24461</v>
      </c>
      <c r="O6" s="121">
        <f t="shared" si="0"/>
        <v>208484</v>
      </c>
      <c r="P6" s="122">
        <f t="shared" ref="P6:P22" si="2">AVERAGE(D6:N6)</f>
        <v>18953.090909090908</v>
      </c>
      <c r="Q6" s="123">
        <f t="shared" si="1"/>
        <v>0.33102156171604585</v>
      </c>
      <c r="R6" s="124">
        <f>Q6+R5</f>
        <v>0.87072973230446804</v>
      </c>
    </row>
    <row r="7" spans="2:18">
      <c r="B7" s="111">
        <v>3</v>
      </c>
      <c r="C7" s="119" t="s">
        <v>43</v>
      </c>
      <c r="D7" s="120">
        <v>4674</v>
      </c>
      <c r="E7" s="120">
        <v>1622</v>
      </c>
      <c r="F7" s="120">
        <v>3413</v>
      </c>
      <c r="G7" s="120">
        <v>4136</v>
      </c>
      <c r="H7" s="120">
        <v>1068</v>
      </c>
      <c r="I7" s="120">
        <v>1568</v>
      </c>
      <c r="J7" s="120">
        <v>1663</v>
      </c>
      <c r="K7" s="120">
        <v>2660</v>
      </c>
      <c r="L7" s="120">
        <v>1570</v>
      </c>
      <c r="M7" s="120">
        <v>1788</v>
      </c>
      <c r="N7" s="120">
        <v>1209</v>
      </c>
      <c r="O7" s="121">
        <f t="shared" si="0"/>
        <v>25371</v>
      </c>
      <c r="P7" s="122">
        <f t="shared" si="2"/>
        <v>2306.4545454545455</v>
      </c>
      <c r="Q7" s="123">
        <f t="shared" si="1"/>
        <v>4.028293798228065E-2</v>
      </c>
      <c r="R7" s="124">
        <f>R6+Q7</f>
        <v>0.9110126702867487</v>
      </c>
    </row>
    <row r="8" spans="2:18">
      <c r="B8" s="111">
        <v>4</v>
      </c>
      <c r="C8" s="107" t="s">
        <v>44</v>
      </c>
      <c r="D8" s="108">
        <v>633</v>
      </c>
      <c r="E8" s="108">
        <v>327</v>
      </c>
      <c r="F8" s="108">
        <v>262</v>
      </c>
      <c r="G8" s="108">
        <v>329</v>
      </c>
      <c r="H8" s="108">
        <v>369</v>
      </c>
      <c r="I8" s="108">
        <v>503</v>
      </c>
      <c r="J8" s="108">
        <v>472</v>
      </c>
      <c r="K8" s="108">
        <v>1129</v>
      </c>
      <c r="L8" s="108">
        <v>1244</v>
      </c>
      <c r="M8" s="108">
        <v>1503</v>
      </c>
      <c r="N8" s="108">
        <v>1027</v>
      </c>
      <c r="O8" s="100">
        <f t="shared" si="0"/>
        <v>7798</v>
      </c>
      <c r="P8" s="97">
        <f t="shared" si="2"/>
        <v>708.90909090909088</v>
      </c>
      <c r="Q8" s="109">
        <f t="shared" si="1"/>
        <v>1.2381315296433902E-2</v>
      </c>
      <c r="R8" s="112">
        <f t="shared" ref="R8:R25" si="3">R7+Q8</f>
        <v>0.92339398558318264</v>
      </c>
    </row>
    <row r="9" spans="2:18">
      <c r="B9" s="111">
        <v>5</v>
      </c>
      <c r="C9" s="107" t="s">
        <v>45</v>
      </c>
      <c r="D9" s="108">
        <v>1083</v>
      </c>
      <c r="E9" s="108">
        <v>441</v>
      </c>
      <c r="F9" s="108">
        <v>117</v>
      </c>
      <c r="G9" s="108">
        <v>419</v>
      </c>
      <c r="H9" s="108">
        <v>351</v>
      </c>
      <c r="I9" s="108">
        <v>525</v>
      </c>
      <c r="J9" s="108">
        <v>478</v>
      </c>
      <c r="K9" s="108">
        <v>544</v>
      </c>
      <c r="L9" s="108">
        <v>297</v>
      </c>
      <c r="M9" s="108">
        <v>457</v>
      </c>
      <c r="N9" s="108">
        <v>248</v>
      </c>
      <c r="O9" s="100">
        <f t="shared" si="0"/>
        <v>4960</v>
      </c>
      <c r="P9" s="97">
        <f t="shared" si="2"/>
        <v>450.90909090909093</v>
      </c>
      <c r="Q9" s="109">
        <f t="shared" si="1"/>
        <v>7.8752659490013022E-3</v>
      </c>
      <c r="R9" s="112">
        <f t="shared" si="3"/>
        <v>0.93126925153218398</v>
      </c>
    </row>
    <row r="10" spans="2:18">
      <c r="B10" s="111">
        <v>6</v>
      </c>
      <c r="C10" s="107" t="s">
        <v>46</v>
      </c>
      <c r="D10" s="108">
        <v>122</v>
      </c>
      <c r="E10" s="108">
        <v>229</v>
      </c>
      <c r="F10" s="108">
        <v>151</v>
      </c>
      <c r="G10" s="108">
        <v>214</v>
      </c>
      <c r="H10" s="108">
        <v>128</v>
      </c>
      <c r="I10" s="108">
        <v>298</v>
      </c>
      <c r="J10" s="108">
        <v>419</v>
      </c>
      <c r="K10" s="108">
        <v>1708</v>
      </c>
      <c r="L10" s="108">
        <v>394</v>
      </c>
      <c r="M10" s="108">
        <v>543</v>
      </c>
      <c r="N10" s="108">
        <v>331</v>
      </c>
      <c r="O10" s="100">
        <f t="shared" si="0"/>
        <v>4537</v>
      </c>
      <c r="P10" s="97">
        <f t="shared" si="2"/>
        <v>412.45454545454544</v>
      </c>
      <c r="Q10" s="109">
        <f t="shared" si="1"/>
        <v>7.2036454860118764E-3</v>
      </c>
      <c r="R10" s="112">
        <f t="shared" si="3"/>
        <v>0.93847289701819581</v>
      </c>
    </row>
    <row r="11" spans="2:18">
      <c r="B11" s="111">
        <v>7</v>
      </c>
      <c r="C11" s="107" t="s">
        <v>47</v>
      </c>
      <c r="D11" s="108">
        <v>807</v>
      </c>
      <c r="E11" s="108">
        <v>212</v>
      </c>
      <c r="F11" s="108">
        <v>118</v>
      </c>
      <c r="G11" s="108">
        <v>271</v>
      </c>
      <c r="H11" s="108">
        <v>231</v>
      </c>
      <c r="I11" s="108">
        <v>363</v>
      </c>
      <c r="J11" s="108">
        <v>351</v>
      </c>
      <c r="K11" s="108">
        <v>497</v>
      </c>
      <c r="L11" s="108">
        <v>383</v>
      </c>
      <c r="M11" s="108">
        <v>461</v>
      </c>
      <c r="N11" s="108">
        <v>289</v>
      </c>
      <c r="O11" s="100">
        <f t="shared" si="0"/>
        <v>3983</v>
      </c>
      <c r="P11" s="97">
        <f t="shared" si="2"/>
        <v>362.09090909090907</v>
      </c>
      <c r="Q11" s="109">
        <f t="shared" si="1"/>
        <v>6.3240290876758441E-3</v>
      </c>
      <c r="R11" s="112">
        <f t="shared" si="3"/>
        <v>0.94479692610587163</v>
      </c>
    </row>
    <row r="12" spans="2:18">
      <c r="B12" s="111">
        <v>8</v>
      </c>
      <c r="C12" s="107" t="s">
        <v>48</v>
      </c>
      <c r="D12" s="108">
        <v>87</v>
      </c>
      <c r="E12" s="108">
        <v>84</v>
      </c>
      <c r="F12" s="108">
        <v>97</v>
      </c>
      <c r="G12" s="108">
        <v>197</v>
      </c>
      <c r="H12" s="108">
        <v>118</v>
      </c>
      <c r="I12" s="108">
        <v>227</v>
      </c>
      <c r="J12" s="108">
        <v>212</v>
      </c>
      <c r="K12" s="108">
        <v>872</v>
      </c>
      <c r="L12" s="108">
        <v>333</v>
      </c>
      <c r="M12" s="108">
        <v>601</v>
      </c>
      <c r="N12" s="108">
        <v>620</v>
      </c>
      <c r="O12" s="100">
        <f t="shared" si="0"/>
        <v>3448</v>
      </c>
      <c r="P12" s="97">
        <f t="shared" si="2"/>
        <v>313.45454545454544</v>
      </c>
      <c r="Q12" s="109">
        <f t="shared" si="1"/>
        <v>5.4745800387412278E-3</v>
      </c>
      <c r="R12" s="112">
        <f t="shared" si="3"/>
        <v>0.95027150614461287</v>
      </c>
    </row>
    <row r="13" spans="2:18">
      <c r="B13" s="111">
        <v>9</v>
      </c>
      <c r="C13" s="107" t="s">
        <v>49</v>
      </c>
      <c r="D13" s="108">
        <v>368</v>
      </c>
      <c r="E13" s="108">
        <v>235</v>
      </c>
      <c r="F13" s="108">
        <v>54</v>
      </c>
      <c r="G13" s="108">
        <v>180</v>
      </c>
      <c r="H13" s="108">
        <v>188</v>
      </c>
      <c r="I13" s="108">
        <v>362</v>
      </c>
      <c r="J13" s="108">
        <v>319</v>
      </c>
      <c r="K13" s="108">
        <v>400</v>
      </c>
      <c r="L13" s="108">
        <v>388</v>
      </c>
      <c r="M13" s="108">
        <v>487</v>
      </c>
      <c r="N13" s="108">
        <v>317</v>
      </c>
      <c r="O13" s="100">
        <f t="shared" si="0"/>
        <v>3298</v>
      </c>
      <c r="P13" s="97">
        <f t="shared" si="2"/>
        <v>299.81818181818181</v>
      </c>
      <c r="Q13" s="109">
        <f t="shared" si="1"/>
        <v>5.2364167539932045E-3</v>
      </c>
      <c r="R13" s="112">
        <f t="shared" si="3"/>
        <v>0.95550792289860609</v>
      </c>
    </row>
    <row r="14" spans="2:18">
      <c r="B14" s="111">
        <v>10</v>
      </c>
      <c r="C14" s="107" t="s">
        <v>50</v>
      </c>
      <c r="D14" s="108">
        <v>695</v>
      </c>
      <c r="E14" s="108">
        <v>490</v>
      </c>
      <c r="F14" s="108">
        <v>128</v>
      </c>
      <c r="G14" s="108">
        <v>295</v>
      </c>
      <c r="H14" s="108">
        <v>211</v>
      </c>
      <c r="I14" s="108">
        <v>267</v>
      </c>
      <c r="J14" s="108">
        <v>213</v>
      </c>
      <c r="K14" s="108">
        <v>294</v>
      </c>
      <c r="L14" s="108">
        <v>122</v>
      </c>
      <c r="M14" s="108">
        <v>164</v>
      </c>
      <c r="N14" s="108">
        <v>52</v>
      </c>
      <c r="O14" s="100">
        <f t="shared" si="0"/>
        <v>2931</v>
      </c>
      <c r="P14" s="97">
        <f t="shared" si="2"/>
        <v>266.45454545454544</v>
      </c>
      <c r="Q14" s="109">
        <f t="shared" si="1"/>
        <v>4.6537105839763743E-3</v>
      </c>
      <c r="R14" s="112">
        <f t="shared" si="3"/>
        <v>0.96016163348258243</v>
      </c>
    </row>
    <row r="15" spans="2:18">
      <c r="B15" s="111">
        <v>11</v>
      </c>
      <c r="C15" s="107" t="s">
        <v>51</v>
      </c>
      <c r="D15" s="108">
        <v>10</v>
      </c>
      <c r="E15" s="108">
        <v>11</v>
      </c>
      <c r="F15" s="108">
        <v>22</v>
      </c>
      <c r="G15" s="108">
        <v>29</v>
      </c>
      <c r="H15" s="108">
        <v>34</v>
      </c>
      <c r="I15" s="108">
        <v>36</v>
      </c>
      <c r="J15" s="108">
        <v>110</v>
      </c>
      <c r="K15" s="108">
        <v>352</v>
      </c>
      <c r="L15" s="108">
        <v>372</v>
      </c>
      <c r="M15" s="108">
        <v>825</v>
      </c>
      <c r="N15" s="108">
        <v>621</v>
      </c>
      <c r="O15" s="100">
        <f t="shared" si="0"/>
        <v>2422</v>
      </c>
      <c r="P15" s="97">
        <f t="shared" si="2"/>
        <v>220.18181818181819</v>
      </c>
      <c r="Q15" s="109">
        <f t="shared" si="1"/>
        <v>3.8455431710647486E-3</v>
      </c>
      <c r="R15" s="112">
        <f t="shared" si="3"/>
        <v>0.96400717665364721</v>
      </c>
    </row>
    <row r="16" spans="2:18">
      <c r="B16" s="111">
        <v>12</v>
      </c>
      <c r="C16" s="107" t="s">
        <v>52</v>
      </c>
      <c r="D16" s="108">
        <v>619</v>
      </c>
      <c r="E16" s="108">
        <v>149</v>
      </c>
      <c r="F16" s="108">
        <v>92</v>
      </c>
      <c r="G16" s="108">
        <v>71</v>
      </c>
      <c r="H16" s="108">
        <v>133</v>
      </c>
      <c r="I16" s="108">
        <v>142</v>
      </c>
      <c r="J16" s="108">
        <v>138</v>
      </c>
      <c r="K16" s="108">
        <v>196</v>
      </c>
      <c r="L16" s="108">
        <v>178</v>
      </c>
      <c r="M16" s="108">
        <v>246</v>
      </c>
      <c r="N16" s="108">
        <v>188</v>
      </c>
      <c r="O16" s="100">
        <f t="shared" si="0"/>
        <v>2152</v>
      </c>
      <c r="P16" s="97">
        <f t="shared" si="2"/>
        <v>195.63636363636363</v>
      </c>
      <c r="Q16" s="109">
        <f t="shared" si="1"/>
        <v>3.4168492585183066E-3</v>
      </c>
      <c r="R16" s="112">
        <f t="shared" si="3"/>
        <v>0.96742402591216548</v>
      </c>
    </row>
    <row r="17" spans="2:18">
      <c r="B17" s="111">
        <v>13</v>
      </c>
      <c r="C17" s="107" t="s">
        <v>53</v>
      </c>
      <c r="D17" s="108">
        <v>123</v>
      </c>
      <c r="E17" s="108">
        <v>90</v>
      </c>
      <c r="F17" s="108">
        <v>38</v>
      </c>
      <c r="G17" s="108">
        <v>70</v>
      </c>
      <c r="H17" s="108">
        <v>146</v>
      </c>
      <c r="I17" s="108">
        <v>286</v>
      </c>
      <c r="J17" s="108">
        <v>160</v>
      </c>
      <c r="K17" s="108">
        <v>414</v>
      </c>
      <c r="L17" s="108">
        <v>171</v>
      </c>
      <c r="M17" s="108">
        <v>187</v>
      </c>
      <c r="N17" s="108">
        <v>267</v>
      </c>
      <c r="O17" s="100">
        <f t="shared" si="0"/>
        <v>1952</v>
      </c>
      <c r="P17" s="97">
        <f t="shared" si="2"/>
        <v>177.45454545454547</v>
      </c>
      <c r="Q17" s="109">
        <f t="shared" si="1"/>
        <v>3.099298212187609E-3</v>
      </c>
      <c r="R17" s="112">
        <f t="shared" si="3"/>
        <v>0.97052332412435305</v>
      </c>
    </row>
    <row r="18" spans="2:18">
      <c r="B18" s="111">
        <v>14</v>
      </c>
      <c r="C18" s="107" t="s">
        <v>54</v>
      </c>
      <c r="D18" s="108">
        <v>627</v>
      </c>
      <c r="E18" s="108">
        <v>118</v>
      </c>
      <c r="F18" s="108">
        <v>10</v>
      </c>
      <c r="G18" s="108">
        <v>184</v>
      </c>
      <c r="H18" s="108">
        <v>94</v>
      </c>
      <c r="I18" s="108">
        <v>159</v>
      </c>
      <c r="J18" s="108">
        <v>118</v>
      </c>
      <c r="K18" s="108">
        <v>194</v>
      </c>
      <c r="L18" s="108">
        <v>187</v>
      </c>
      <c r="M18" s="108">
        <v>136</v>
      </c>
      <c r="N18" s="108">
        <v>58</v>
      </c>
      <c r="O18" s="100">
        <f t="shared" si="0"/>
        <v>1885</v>
      </c>
      <c r="P18" s="97">
        <f t="shared" si="2"/>
        <v>171.36363636363637</v>
      </c>
      <c r="Q18" s="109">
        <f t="shared" si="1"/>
        <v>2.9929186116668255E-3</v>
      </c>
      <c r="R18" s="112">
        <f t="shared" si="3"/>
        <v>0.97351624273601989</v>
      </c>
    </row>
    <row r="19" spans="2:18">
      <c r="B19" s="111">
        <v>15</v>
      </c>
      <c r="C19" s="107" t="s">
        <v>55</v>
      </c>
      <c r="D19" s="108">
        <v>341</v>
      </c>
      <c r="E19" s="108">
        <v>141</v>
      </c>
      <c r="F19" s="108">
        <v>47</v>
      </c>
      <c r="G19" s="108">
        <v>111</v>
      </c>
      <c r="H19" s="108">
        <v>91</v>
      </c>
      <c r="I19" s="108">
        <v>164</v>
      </c>
      <c r="J19" s="108">
        <v>159</v>
      </c>
      <c r="K19" s="108">
        <v>212</v>
      </c>
      <c r="L19" s="108">
        <v>108</v>
      </c>
      <c r="M19" s="108">
        <v>156</v>
      </c>
      <c r="N19" s="108">
        <v>82</v>
      </c>
      <c r="O19" s="100">
        <f t="shared" si="0"/>
        <v>1612</v>
      </c>
      <c r="P19" s="97">
        <f t="shared" si="2"/>
        <v>146.54545454545453</v>
      </c>
      <c r="Q19" s="109">
        <f t="shared" si="1"/>
        <v>2.559461433425423E-3</v>
      </c>
      <c r="R19" s="112">
        <f t="shared" si="3"/>
        <v>0.97607570416944534</v>
      </c>
    </row>
    <row r="20" spans="2:18">
      <c r="B20" s="111">
        <v>16</v>
      </c>
      <c r="C20" s="107" t="s">
        <v>56</v>
      </c>
      <c r="D20" s="108">
        <v>412</v>
      </c>
      <c r="E20" s="108">
        <v>30</v>
      </c>
      <c r="F20" s="108">
        <v>11</v>
      </c>
      <c r="G20" s="108">
        <v>29</v>
      </c>
      <c r="H20" s="108">
        <v>48</v>
      </c>
      <c r="I20" s="108">
        <v>108</v>
      </c>
      <c r="J20" s="108">
        <v>54</v>
      </c>
      <c r="K20" s="108">
        <v>65</v>
      </c>
      <c r="L20" s="108">
        <v>50</v>
      </c>
      <c r="M20" s="108">
        <v>66</v>
      </c>
      <c r="N20" s="108">
        <v>569</v>
      </c>
      <c r="O20" s="100">
        <f t="shared" si="0"/>
        <v>1442</v>
      </c>
      <c r="P20" s="97">
        <f t="shared" si="2"/>
        <v>131.09090909090909</v>
      </c>
      <c r="Q20" s="109">
        <f t="shared" si="1"/>
        <v>2.28954304404433E-3</v>
      </c>
      <c r="R20" s="112">
        <f t="shared" si="3"/>
        <v>0.97836524721348972</v>
      </c>
    </row>
    <row r="21" spans="2:18">
      <c r="B21" s="111">
        <v>17</v>
      </c>
      <c r="C21" s="107" t="s">
        <v>57</v>
      </c>
      <c r="D21" s="108">
        <v>371</v>
      </c>
      <c r="E21" s="108">
        <v>106</v>
      </c>
      <c r="F21" s="108">
        <v>43</v>
      </c>
      <c r="G21" s="108">
        <v>104</v>
      </c>
      <c r="H21" s="108">
        <v>62</v>
      </c>
      <c r="I21" s="108">
        <v>102</v>
      </c>
      <c r="J21" s="108">
        <v>90</v>
      </c>
      <c r="K21" s="108">
        <v>100</v>
      </c>
      <c r="L21" s="108">
        <v>86</v>
      </c>
      <c r="M21" s="108">
        <v>98</v>
      </c>
      <c r="N21" s="108">
        <v>59</v>
      </c>
      <c r="O21" s="100">
        <f t="shared" si="0"/>
        <v>1221</v>
      </c>
      <c r="P21" s="97">
        <f t="shared" si="2"/>
        <v>111</v>
      </c>
      <c r="Q21" s="109">
        <f t="shared" si="1"/>
        <v>1.9386491378489091E-3</v>
      </c>
      <c r="R21" s="112">
        <f t="shared" si="3"/>
        <v>0.98030389635133863</v>
      </c>
    </row>
    <row r="22" spans="2:18">
      <c r="B22" s="111">
        <v>18</v>
      </c>
      <c r="C22" s="107" t="s">
        <v>58</v>
      </c>
      <c r="D22" s="108">
        <v>165</v>
      </c>
      <c r="E22" s="108">
        <v>119</v>
      </c>
      <c r="F22" s="108">
        <v>54</v>
      </c>
      <c r="G22" s="108">
        <v>110</v>
      </c>
      <c r="H22" s="108">
        <v>69</v>
      </c>
      <c r="I22" s="108">
        <v>120</v>
      </c>
      <c r="J22" s="108">
        <v>105</v>
      </c>
      <c r="K22" s="108">
        <v>126</v>
      </c>
      <c r="L22" s="108">
        <v>122</v>
      </c>
      <c r="M22" s="108">
        <v>133</v>
      </c>
      <c r="N22" s="108">
        <v>96</v>
      </c>
      <c r="O22" s="100">
        <f t="shared" si="0"/>
        <v>1219</v>
      </c>
      <c r="P22" s="97">
        <f t="shared" si="2"/>
        <v>110.81818181818181</v>
      </c>
      <c r="Q22" s="109">
        <f t="shared" si="1"/>
        <v>1.9354736273856023E-3</v>
      </c>
      <c r="R22" s="112">
        <f t="shared" si="3"/>
        <v>0.98223936997872419</v>
      </c>
    </row>
    <row r="23" spans="2:18">
      <c r="B23" s="111">
        <v>19</v>
      </c>
      <c r="C23" s="107" t="s">
        <v>60</v>
      </c>
      <c r="D23" s="108">
        <v>102</v>
      </c>
      <c r="E23" s="108">
        <v>95</v>
      </c>
      <c r="F23" s="108">
        <v>42</v>
      </c>
      <c r="G23" s="108">
        <v>88</v>
      </c>
      <c r="H23" s="108">
        <v>77</v>
      </c>
      <c r="I23" s="108">
        <v>75</v>
      </c>
      <c r="J23" s="108">
        <v>69</v>
      </c>
      <c r="K23" s="108">
        <v>111</v>
      </c>
      <c r="L23" s="108">
        <v>114</v>
      </c>
      <c r="M23" s="108">
        <v>112</v>
      </c>
      <c r="N23" s="108">
        <v>67</v>
      </c>
      <c r="O23" s="100">
        <f t="shared" si="0"/>
        <v>952</v>
      </c>
      <c r="P23" s="97">
        <f>AVERAGE(D23:N23)</f>
        <v>86.545454545454547</v>
      </c>
      <c r="Q23" s="109">
        <f t="shared" si="1"/>
        <v>1.511542980534121E-3</v>
      </c>
      <c r="R23" s="112">
        <f t="shared" si="3"/>
        <v>0.98375091295925832</v>
      </c>
    </row>
    <row r="24" spans="2:18">
      <c r="B24" s="111">
        <v>20</v>
      </c>
      <c r="C24" s="107" t="s">
        <v>61</v>
      </c>
      <c r="D24" s="108">
        <v>321</v>
      </c>
      <c r="E24" s="108">
        <v>87</v>
      </c>
      <c r="F24" s="108">
        <v>37</v>
      </c>
      <c r="G24" s="108">
        <v>76</v>
      </c>
      <c r="H24" s="108">
        <v>32</v>
      </c>
      <c r="I24" s="108">
        <v>53</v>
      </c>
      <c r="J24" s="108">
        <v>46</v>
      </c>
      <c r="K24" s="108">
        <v>43</v>
      </c>
      <c r="L24" s="108">
        <v>36</v>
      </c>
      <c r="M24" s="108">
        <v>109</v>
      </c>
      <c r="N24" s="108">
        <v>73</v>
      </c>
      <c r="O24" s="100">
        <f t="shared" si="0"/>
        <v>913</v>
      </c>
      <c r="P24" s="97">
        <f>AVERAGE(D24:N24)</f>
        <v>83</v>
      </c>
      <c r="Q24" s="109">
        <f t="shared" si="1"/>
        <v>1.4496205264996349E-3</v>
      </c>
      <c r="R24" s="112">
        <f t="shared" si="3"/>
        <v>0.98520053348575798</v>
      </c>
    </row>
    <row r="25" spans="2:18">
      <c r="B25" s="111">
        <v>21</v>
      </c>
      <c r="C25" s="107" t="s">
        <v>59</v>
      </c>
      <c r="D25" s="108">
        <v>1204</v>
      </c>
      <c r="E25" s="108">
        <v>898</v>
      </c>
      <c r="F25" s="108">
        <v>310</v>
      </c>
      <c r="G25" s="108">
        <v>682</v>
      </c>
      <c r="H25" s="108">
        <v>654</v>
      </c>
      <c r="I25" s="108">
        <v>1028</v>
      </c>
      <c r="J25" s="108">
        <v>865</v>
      </c>
      <c r="K25" s="108">
        <v>938</v>
      </c>
      <c r="L25" s="108">
        <v>882</v>
      </c>
      <c r="M25" s="108">
        <v>1175</v>
      </c>
      <c r="N25" s="108">
        <v>685</v>
      </c>
      <c r="O25" s="100">
        <f t="shared" si="0"/>
        <v>9321</v>
      </c>
      <c r="P25" s="97">
        <f>AVERAGE(D25:N25)</f>
        <v>847.36363636363637</v>
      </c>
      <c r="Q25" s="109">
        <f t="shared" si="1"/>
        <v>1.4799466514242165E-2</v>
      </c>
      <c r="R25" s="112">
        <f t="shared" si="3"/>
        <v>1.0000000000000002</v>
      </c>
    </row>
    <row r="26" spans="2:18" ht="15" customHeight="1">
      <c r="B26" s="276" t="s">
        <v>1</v>
      </c>
      <c r="C26" s="277"/>
      <c r="D26" s="110">
        <f t="shared" ref="D26:Q26" si="4">SUM(D5:D25)</f>
        <v>55209</v>
      </c>
      <c r="E26" s="110">
        <f t="shared" si="4"/>
        <v>49508</v>
      </c>
      <c r="F26" s="110">
        <f t="shared" si="4"/>
        <v>58395</v>
      </c>
      <c r="G26" s="110">
        <f t="shared" si="4"/>
        <v>68140</v>
      </c>
      <c r="H26" s="110">
        <f t="shared" si="4"/>
        <v>39100</v>
      </c>
      <c r="I26" s="110">
        <f t="shared" si="4"/>
        <v>43891</v>
      </c>
      <c r="J26" s="110">
        <f t="shared" si="4"/>
        <v>41523</v>
      </c>
      <c r="K26" s="110">
        <f t="shared" si="4"/>
        <v>61999</v>
      </c>
      <c r="L26" s="110">
        <f t="shared" si="4"/>
        <v>55429</v>
      </c>
      <c r="M26" s="110">
        <f t="shared" si="4"/>
        <v>76513</v>
      </c>
      <c r="N26" s="110">
        <f t="shared" si="4"/>
        <v>80113</v>
      </c>
      <c r="O26" s="110">
        <f t="shared" si="4"/>
        <v>629820</v>
      </c>
      <c r="P26" s="110">
        <f t="shared" si="4"/>
        <v>57256.363636363632</v>
      </c>
      <c r="Q26" s="126">
        <f t="shared" si="4"/>
        <v>1.0000000000000002</v>
      </c>
      <c r="R26" s="113" t="s">
        <v>26</v>
      </c>
    </row>
    <row r="27" spans="2:18">
      <c r="B27" s="62" t="s">
        <v>134</v>
      </c>
    </row>
    <row r="28" spans="2:18">
      <c r="C28" s="103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6"/>
      <c r="P28" s="106"/>
    </row>
    <row r="29" spans="2:18">
      <c r="B29" s="272" t="s">
        <v>139</v>
      </c>
      <c r="C29" s="272"/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</row>
    <row r="30" spans="2:18">
      <c r="B30" s="114" t="s">
        <v>36</v>
      </c>
      <c r="C30" s="115" t="s">
        <v>135</v>
      </c>
      <c r="D30" s="116">
        <v>2007</v>
      </c>
      <c r="E30" s="116">
        <v>2008</v>
      </c>
      <c r="F30" s="116">
        <v>2009</v>
      </c>
      <c r="G30" s="116">
        <v>2010</v>
      </c>
      <c r="H30" s="116">
        <v>2011</v>
      </c>
      <c r="I30" s="116">
        <v>2012</v>
      </c>
      <c r="J30" s="116">
        <v>2013</v>
      </c>
      <c r="K30" s="116">
        <v>2014</v>
      </c>
      <c r="L30" s="116">
        <v>2015</v>
      </c>
      <c r="M30" s="116">
        <v>2016</v>
      </c>
      <c r="N30" s="116">
        <v>2017</v>
      </c>
      <c r="O30" s="117" t="s">
        <v>28</v>
      </c>
      <c r="P30" s="117" t="s">
        <v>38</v>
      </c>
      <c r="Q30" s="117" t="s">
        <v>137</v>
      </c>
      <c r="R30" s="118" t="s">
        <v>40</v>
      </c>
    </row>
    <row r="31" spans="2:18">
      <c r="B31" s="111">
        <v>1</v>
      </c>
      <c r="C31" s="119" t="s">
        <v>44</v>
      </c>
      <c r="D31" s="120">
        <v>466967</v>
      </c>
      <c r="E31" s="120">
        <v>564996</v>
      </c>
      <c r="F31" s="120">
        <v>665986</v>
      </c>
      <c r="G31" s="120">
        <v>778934</v>
      </c>
      <c r="H31" s="120">
        <v>842265</v>
      </c>
      <c r="I31" s="120">
        <v>855433</v>
      </c>
      <c r="J31" s="120">
        <v>876621</v>
      </c>
      <c r="K31" s="120">
        <v>939748</v>
      </c>
      <c r="L31" s="120">
        <v>1104746</v>
      </c>
      <c r="M31" s="120">
        <v>1173431</v>
      </c>
      <c r="N31" s="120">
        <v>1381992</v>
      </c>
      <c r="O31" s="121">
        <f t="shared" ref="O31:O51" si="5">SUM(D31:N31)</f>
        <v>9651119</v>
      </c>
      <c r="P31" s="122">
        <f>AVERAGE(D31:N31)</f>
        <v>877374.45454545459</v>
      </c>
      <c r="Q31" s="123">
        <f>O31/$O$52</f>
        <v>0.54781797046700975</v>
      </c>
      <c r="R31" s="124">
        <f>Q31</f>
        <v>0.54781797046700975</v>
      </c>
    </row>
    <row r="32" spans="2:18">
      <c r="B32" s="111">
        <v>2</v>
      </c>
      <c r="C32" s="119" t="s">
        <v>42</v>
      </c>
      <c r="D32" s="120">
        <v>166132</v>
      </c>
      <c r="E32" s="120">
        <v>165998</v>
      </c>
      <c r="F32" s="120">
        <v>140266</v>
      </c>
      <c r="G32" s="120">
        <v>150842</v>
      </c>
      <c r="H32" s="120">
        <v>149625</v>
      </c>
      <c r="I32" s="120">
        <v>202307</v>
      </c>
      <c r="J32" s="120">
        <v>220115</v>
      </c>
      <c r="K32" s="120">
        <v>248722</v>
      </c>
      <c r="L32" s="120">
        <v>252158</v>
      </c>
      <c r="M32" s="120">
        <v>261592</v>
      </c>
      <c r="N32" s="120">
        <v>271933</v>
      </c>
      <c r="O32" s="121">
        <f t="shared" si="5"/>
        <v>2229690</v>
      </c>
      <c r="P32" s="122">
        <f t="shared" ref="P32:P48" si="6">AVERAGE(D32:N32)</f>
        <v>202699.09090909091</v>
      </c>
      <c r="Q32" s="123">
        <f>O32/$O$52</f>
        <v>0.12656193033891583</v>
      </c>
      <c r="R32" s="124">
        <f>R31+Q32</f>
        <v>0.67437990080592558</v>
      </c>
    </row>
    <row r="33" spans="2:18">
      <c r="B33" s="111">
        <v>3</v>
      </c>
      <c r="C33" s="119" t="s">
        <v>65</v>
      </c>
      <c r="D33" s="120">
        <v>184168</v>
      </c>
      <c r="E33" s="120">
        <v>142801</v>
      </c>
      <c r="F33" s="120">
        <v>125973</v>
      </c>
      <c r="G33" s="120">
        <v>150934</v>
      </c>
      <c r="H33" s="120">
        <v>168996</v>
      </c>
      <c r="I33" s="120">
        <v>159347</v>
      </c>
      <c r="J33" s="120">
        <v>169260</v>
      </c>
      <c r="K33" s="120">
        <v>130464</v>
      </c>
      <c r="L33" s="120">
        <v>153032</v>
      </c>
      <c r="M33" s="120">
        <v>165731</v>
      </c>
      <c r="N33" s="120">
        <v>194564</v>
      </c>
      <c r="O33" s="121">
        <f t="shared" si="5"/>
        <v>1745270</v>
      </c>
      <c r="P33" s="122">
        <f t="shared" si="6"/>
        <v>158660.90909090909</v>
      </c>
      <c r="Q33" s="123">
        <f>O33/$O$52</f>
        <v>9.9065224386618606E-2</v>
      </c>
      <c r="R33" s="124">
        <f>R32+Q33</f>
        <v>0.77344512519254416</v>
      </c>
    </row>
    <row r="34" spans="2:18">
      <c r="B34" s="111">
        <v>4</v>
      </c>
      <c r="C34" s="107" t="s">
        <v>41</v>
      </c>
      <c r="D34" s="108">
        <v>44878</v>
      </c>
      <c r="E34" s="108">
        <v>41669</v>
      </c>
      <c r="F34" s="108">
        <v>48658</v>
      </c>
      <c r="G34" s="108">
        <v>59200</v>
      </c>
      <c r="H34" s="108">
        <v>39048</v>
      </c>
      <c r="I34" s="108">
        <v>47325</v>
      </c>
      <c r="J34" s="108">
        <v>42193</v>
      </c>
      <c r="K34" s="108">
        <v>45002</v>
      </c>
      <c r="L34" s="108">
        <v>43883</v>
      </c>
      <c r="M34" s="108">
        <v>61617</v>
      </c>
      <c r="N34" s="108">
        <v>67407</v>
      </c>
      <c r="O34" s="100">
        <f t="shared" si="5"/>
        <v>540880</v>
      </c>
      <c r="P34" s="97">
        <f t="shared" si="6"/>
        <v>49170.909090909088</v>
      </c>
      <c r="Q34" s="109">
        <f>O34/$O$52</f>
        <v>3.0701495222076967E-2</v>
      </c>
      <c r="R34" s="112">
        <f t="shared" ref="R34:R51" si="7">R33+Q34</f>
        <v>0.80414662041462115</v>
      </c>
    </row>
    <row r="35" spans="2:18">
      <c r="B35" s="111">
        <v>5</v>
      </c>
      <c r="C35" s="107" t="s">
        <v>46</v>
      </c>
      <c r="D35" s="108">
        <v>40114</v>
      </c>
      <c r="E35" s="108">
        <v>50670</v>
      </c>
      <c r="F35" s="108">
        <v>32063</v>
      </c>
      <c r="G35" s="108">
        <v>18080</v>
      </c>
      <c r="H35" s="108">
        <v>22329</v>
      </c>
      <c r="I35" s="108">
        <v>28840</v>
      </c>
      <c r="J35" s="108">
        <v>30706</v>
      </c>
      <c r="K35" s="108">
        <v>57995</v>
      </c>
      <c r="L35" s="108">
        <v>37479</v>
      </c>
      <c r="M35" s="108">
        <v>15437</v>
      </c>
      <c r="N35" s="108">
        <v>17600</v>
      </c>
      <c r="O35" s="100">
        <f t="shared" si="5"/>
        <v>351313</v>
      </c>
      <c r="P35" s="97">
        <f t="shared" si="6"/>
        <v>31937.545454545456</v>
      </c>
      <c r="Q35" s="109">
        <f t="shared" ref="Q35:Q51" si="8">O35/$O$52</f>
        <v>1.9941270505386639E-2</v>
      </c>
      <c r="R35" s="112">
        <f t="shared" si="7"/>
        <v>0.82408789092000778</v>
      </c>
    </row>
    <row r="36" spans="2:18">
      <c r="B36" s="111">
        <v>6</v>
      </c>
      <c r="C36" s="107" t="s">
        <v>52</v>
      </c>
      <c r="D36" s="108">
        <v>33293</v>
      </c>
      <c r="E36" s="108">
        <v>36541</v>
      </c>
      <c r="F36" s="108">
        <v>33305</v>
      </c>
      <c r="G36" s="108">
        <v>28980</v>
      </c>
      <c r="H36" s="108">
        <v>18931</v>
      </c>
      <c r="I36" s="108">
        <v>17360</v>
      </c>
      <c r="J36" s="108">
        <v>16311</v>
      </c>
      <c r="K36" s="108">
        <v>19099</v>
      </c>
      <c r="L36" s="108">
        <v>16850</v>
      </c>
      <c r="M36" s="108">
        <v>25402</v>
      </c>
      <c r="N36" s="108">
        <v>20405</v>
      </c>
      <c r="O36" s="100">
        <f t="shared" si="5"/>
        <v>266477</v>
      </c>
      <c r="P36" s="97">
        <f t="shared" si="6"/>
        <v>24225.18181818182</v>
      </c>
      <c r="Q36" s="109">
        <f t="shared" si="8"/>
        <v>1.5125799331262764E-2</v>
      </c>
      <c r="R36" s="112">
        <f t="shared" si="7"/>
        <v>0.83921369025127057</v>
      </c>
    </row>
    <row r="37" spans="2:18">
      <c r="B37" s="111">
        <v>7</v>
      </c>
      <c r="C37" s="107" t="s">
        <v>43</v>
      </c>
      <c r="D37" s="108">
        <v>22577</v>
      </c>
      <c r="E37" s="108">
        <v>26276</v>
      </c>
      <c r="F37" s="108">
        <v>24450</v>
      </c>
      <c r="G37" s="108">
        <v>15700</v>
      </c>
      <c r="H37" s="108">
        <v>14509</v>
      </c>
      <c r="I37" s="108">
        <v>15603</v>
      </c>
      <c r="J37" s="108">
        <v>21503</v>
      </c>
      <c r="K37" s="108">
        <v>32612</v>
      </c>
      <c r="L37" s="108">
        <v>25969</v>
      </c>
      <c r="M37" s="108">
        <v>28330</v>
      </c>
      <c r="N37" s="108">
        <v>29577</v>
      </c>
      <c r="O37" s="100">
        <f t="shared" si="5"/>
        <v>257106</v>
      </c>
      <c r="P37" s="97">
        <f t="shared" si="6"/>
        <v>23373.272727272728</v>
      </c>
      <c r="Q37" s="109">
        <f t="shared" si="8"/>
        <v>1.4593881508961916E-2</v>
      </c>
      <c r="R37" s="112">
        <f t="shared" si="7"/>
        <v>0.85380757176023248</v>
      </c>
    </row>
    <row r="38" spans="2:18">
      <c r="B38" s="111">
        <v>8</v>
      </c>
      <c r="C38" s="107" t="s">
        <v>47</v>
      </c>
      <c r="D38" s="108">
        <v>15332</v>
      </c>
      <c r="E38" s="108">
        <v>18928</v>
      </c>
      <c r="F38" s="108">
        <v>22533</v>
      </c>
      <c r="G38" s="108">
        <v>19535</v>
      </c>
      <c r="H38" s="108">
        <v>19333</v>
      </c>
      <c r="I38" s="108">
        <v>24684</v>
      </c>
      <c r="J38" s="108">
        <v>24995</v>
      </c>
      <c r="K38" s="108">
        <v>26731</v>
      </c>
      <c r="L38" s="108">
        <v>24044</v>
      </c>
      <c r="M38" s="108">
        <v>30923</v>
      </c>
      <c r="N38" s="108">
        <v>23914</v>
      </c>
      <c r="O38" s="100">
        <f t="shared" si="5"/>
        <v>250952</v>
      </c>
      <c r="P38" s="97">
        <f t="shared" si="6"/>
        <v>22813.81818181818</v>
      </c>
      <c r="Q38" s="109">
        <f t="shared" si="8"/>
        <v>1.4244567425252661E-2</v>
      </c>
      <c r="R38" s="112">
        <f t="shared" si="7"/>
        <v>0.86805213918548518</v>
      </c>
    </row>
    <row r="39" spans="2:18">
      <c r="B39" s="111">
        <v>9</v>
      </c>
      <c r="C39" s="107" t="s">
        <v>49</v>
      </c>
      <c r="D39" s="108">
        <v>10026</v>
      </c>
      <c r="E39" s="108">
        <v>14799</v>
      </c>
      <c r="F39" s="108">
        <v>18992</v>
      </c>
      <c r="G39" s="108">
        <v>17456</v>
      </c>
      <c r="H39" s="108">
        <v>16062</v>
      </c>
      <c r="I39" s="108">
        <v>17199</v>
      </c>
      <c r="J39" s="108">
        <v>18380</v>
      </c>
      <c r="K39" s="108">
        <v>21946</v>
      </c>
      <c r="L39" s="108">
        <v>17555</v>
      </c>
      <c r="M39" s="108">
        <v>30426</v>
      </c>
      <c r="N39" s="108">
        <v>34298</v>
      </c>
      <c r="O39" s="100">
        <f t="shared" si="5"/>
        <v>217139</v>
      </c>
      <c r="P39" s="97">
        <f t="shared" si="6"/>
        <v>19739.909090909092</v>
      </c>
      <c r="Q39" s="109">
        <f t="shared" si="8"/>
        <v>1.2325269876916452E-2</v>
      </c>
      <c r="R39" s="112">
        <f t="shared" si="7"/>
        <v>0.88037740906240158</v>
      </c>
    </row>
    <row r="40" spans="2:18">
      <c r="B40" s="111">
        <v>10</v>
      </c>
      <c r="C40" s="107" t="s">
        <v>45</v>
      </c>
      <c r="D40" s="108">
        <v>9904</v>
      </c>
      <c r="E40" s="108">
        <v>21491</v>
      </c>
      <c r="F40" s="108">
        <v>21256</v>
      </c>
      <c r="G40" s="108">
        <v>17217</v>
      </c>
      <c r="H40" s="108">
        <v>15304</v>
      </c>
      <c r="I40" s="108">
        <v>17440</v>
      </c>
      <c r="J40" s="108">
        <v>18896</v>
      </c>
      <c r="K40" s="108">
        <v>21512</v>
      </c>
      <c r="L40" s="108">
        <v>18129</v>
      </c>
      <c r="M40" s="108">
        <v>24624</v>
      </c>
      <c r="N40" s="108">
        <v>23429</v>
      </c>
      <c r="O40" s="100">
        <f t="shared" si="5"/>
        <v>209202</v>
      </c>
      <c r="P40" s="97">
        <f t="shared" si="6"/>
        <v>19018.363636363636</v>
      </c>
      <c r="Q40" s="109">
        <f t="shared" si="8"/>
        <v>1.1874748934049967E-2</v>
      </c>
      <c r="R40" s="112">
        <f t="shared" si="7"/>
        <v>0.89225215799645152</v>
      </c>
    </row>
    <row r="41" spans="2:18">
      <c r="B41" s="111">
        <v>11</v>
      </c>
      <c r="C41" s="107" t="s">
        <v>54</v>
      </c>
      <c r="D41" s="108">
        <v>19933</v>
      </c>
      <c r="E41" s="108">
        <v>21227</v>
      </c>
      <c r="F41" s="108">
        <v>21654</v>
      </c>
      <c r="G41" s="108">
        <v>17873</v>
      </c>
      <c r="H41" s="108">
        <v>13383</v>
      </c>
      <c r="I41" s="108">
        <v>16388</v>
      </c>
      <c r="J41" s="108">
        <v>18782</v>
      </c>
      <c r="K41" s="108">
        <v>19481</v>
      </c>
      <c r="L41" s="108">
        <v>17543</v>
      </c>
      <c r="M41" s="108">
        <v>23301</v>
      </c>
      <c r="N41" s="108">
        <v>17237</v>
      </c>
      <c r="O41" s="100">
        <f t="shared" si="5"/>
        <v>206802</v>
      </c>
      <c r="P41" s="97">
        <f t="shared" si="6"/>
        <v>18800.18181818182</v>
      </c>
      <c r="Q41" s="109">
        <f t="shared" si="8"/>
        <v>1.173851984713053E-2</v>
      </c>
      <c r="R41" s="112">
        <f t="shared" si="7"/>
        <v>0.903990677843582</v>
      </c>
    </row>
    <row r="42" spans="2:18">
      <c r="B42" s="111">
        <v>12</v>
      </c>
      <c r="C42" s="107" t="s">
        <v>48</v>
      </c>
      <c r="D42" s="108">
        <v>15254</v>
      </c>
      <c r="E42" s="108">
        <v>15405</v>
      </c>
      <c r="F42" s="108">
        <v>16173</v>
      </c>
      <c r="G42" s="108">
        <v>14537</v>
      </c>
      <c r="H42" s="108">
        <v>15134</v>
      </c>
      <c r="I42" s="108">
        <v>15755</v>
      </c>
      <c r="J42" s="108">
        <v>16613</v>
      </c>
      <c r="K42" s="108">
        <v>26284</v>
      </c>
      <c r="L42" s="108">
        <v>12950</v>
      </c>
      <c r="M42" s="108">
        <v>18488</v>
      </c>
      <c r="N42" s="108">
        <v>16354</v>
      </c>
      <c r="O42" s="100">
        <f t="shared" si="5"/>
        <v>182947</v>
      </c>
      <c r="P42" s="97">
        <f t="shared" si="6"/>
        <v>16631.545454545456</v>
      </c>
      <c r="Q42" s="109">
        <f t="shared" si="8"/>
        <v>1.0384459485270883E-2</v>
      </c>
      <c r="R42" s="112">
        <f t="shared" si="7"/>
        <v>0.91437513732885289</v>
      </c>
    </row>
    <row r="43" spans="2:18">
      <c r="B43" s="111">
        <v>13</v>
      </c>
      <c r="C43" s="107" t="s">
        <v>69</v>
      </c>
      <c r="D43" s="108">
        <v>10105</v>
      </c>
      <c r="E43" s="108">
        <v>8342</v>
      </c>
      <c r="F43" s="108">
        <v>8496</v>
      </c>
      <c r="G43" s="108">
        <v>2754</v>
      </c>
      <c r="H43" s="108">
        <v>11054</v>
      </c>
      <c r="I43" s="108">
        <v>3910</v>
      </c>
      <c r="J43" s="108">
        <v>9897</v>
      </c>
      <c r="K43" s="108">
        <v>24489</v>
      </c>
      <c r="L43" s="108">
        <v>30274</v>
      </c>
      <c r="M43" s="108">
        <v>26634</v>
      </c>
      <c r="N43" s="108">
        <v>27480</v>
      </c>
      <c r="O43" s="100">
        <f t="shared" si="5"/>
        <v>163435</v>
      </c>
      <c r="P43" s="97">
        <f t="shared" si="6"/>
        <v>14857.727272727272</v>
      </c>
      <c r="Q43" s="109">
        <f t="shared" si="8"/>
        <v>9.2769170086158658E-3</v>
      </c>
      <c r="R43" s="112">
        <f t="shared" si="7"/>
        <v>0.92365205433746878</v>
      </c>
    </row>
    <row r="44" spans="2:18">
      <c r="B44" s="111">
        <v>14</v>
      </c>
      <c r="C44" s="107" t="s">
        <v>62</v>
      </c>
      <c r="D44" s="108">
        <v>12274</v>
      </c>
      <c r="E44" s="108">
        <v>11259</v>
      </c>
      <c r="F44" s="108">
        <v>16261</v>
      </c>
      <c r="G44" s="108">
        <v>15322</v>
      </c>
      <c r="H44" s="108">
        <v>12427</v>
      </c>
      <c r="I44" s="108">
        <v>11666</v>
      </c>
      <c r="J44" s="108">
        <v>12854</v>
      </c>
      <c r="K44" s="108">
        <v>14122</v>
      </c>
      <c r="L44" s="108">
        <v>10133</v>
      </c>
      <c r="M44" s="108">
        <v>16065</v>
      </c>
      <c r="N44" s="108">
        <v>13366</v>
      </c>
      <c r="O44" s="100">
        <f t="shared" si="5"/>
        <v>145749</v>
      </c>
      <c r="P44" s="97">
        <f t="shared" si="6"/>
        <v>13249.90909090909</v>
      </c>
      <c r="Q44" s="109">
        <f t="shared" si="8"/>
        <v>8.2730221622587183E-3</v>
      </c>
      <c r="R44" s="112">
        <f t="shared" si="7"/>
        <v>0.93192507649972744</v>
      </c>
    </row>
    <row r="45" spans="2:18">
      <c r="B45" s="111">
        <v>15</v>
      </c>
      <c r="C45" s="107" t="s">
        <v>61</v>
      </c>
      <c r="D45" s="108">
        <v>12193</v>
      </c>
      <c r="E45" s="108">
        <v>12888</v>
      </c>
      <c r="F45" s="108">
        <v>7496</v>
      </c>
      <c r="G45" s="108">
        <v>7587</v>
      </c>
      <c r="H45" s="108">
        <v>8542</v>
      </c>
      <c r="I45" s="108">
        <v>9087</v>
      </c>
      <c r="J45" s="108">
        <v>9846</v>
      </c>
      <c r="K45" s="108">
        <v>12102</v>
      </c>
      <c r="L45" s="108">
        <v>9846</v>
      </c>
      <c r="M45" s="108">
        <v>11661</v>
      </c>
      <c r="N45" s="108">
        <v>9186</v>
      </c>
      <c r="O45" s="100">
        <f t="shared" si="5"/>
        <v>110434</v>
      </c>
      <c r="P45" s="97">
        <f t="shared" si="6"/>
        <v>10039.454545454546</v>
      </c>
      <c r="Q45" s="109">
        <f t="shared" si="8"/>
        <v>6.268467910358763E-3</v>
      </c>
      <c r="R45" s="112">
        <f t="shared" si="7"/>
        <v>0.93819354441008618</v>
      </c>
    </row>
    <row r="46" spans="2:18">
      <c r="B46" s="111">
        <v>16</v>
      </c>
      <c r="C46" s="107" t="s">
        <v>50</v>
      </c>
      <c r="D46" s="108">
        <v>10199</v>
      </c>
      <c r="E46" s="108">
        <v>8187</v>
      </c>
      <c r="F46" s="108">
        <v>10027</v>
      </c>
      <c r="G46" s="108">
        <v>9041</v>
      </c>
      <c r="H46" s="108">
        <v>6735</v>
      </c>
      <c r="I46" s="108">
        <v>9964</v>
      </c>
      <c r="J46" s="108">
        <v>10836</v>
      </c>
      <c r="K46" s="108">
        <v>13236</v>
      </c>
      <c r="L46" s="108">
        <v>9046</v>
      </c>
      <c r="M46" s="108">
        <v>12533</v>
      </c>
      <c r="N46" s="108">
        <v>7508</v>
      </c>
      <c r="O46" s="100">
        <f t="shared" si="5"/>
        <v>107312</v>
      </c>
      <c r="P46" s="97">
        <f t="shared" si="6"/>
        <v>9755.636363636364</v>
      </c>
      <c r="Q46" s="109">
        <f t="shared" si="8"/>
        <v>6.0912565731243967E-3</v>
      </c>
      <c r="R46" s="112">
        <f t="shared" si="7"/>
        <v>0.94428480098321055</v>
      </c>
    </row>
    <row r="47" spans="2:18">
      <c r="B47" s="111">
        <v>17</v>
      </c>
      <c r="C47" s="107" t="s">
        <v>60</v>
      </c>
      <c r="D47" s="108">
        <v>10285</v>
      </c>
      <c r="E47" s="108">
        <v>10640</v>
      </c>
      <c r="F47" s="108">
        <v>11704</v>
      </c>
      <c r="G47" s="108">
        <v>9421</v>
      </c>
      <c r="H47" s="108">
        <v>7114</v>
      </c>
      <c r="I47" s="108">
        <v>12883</v>
      </c>
      <c r="J47" s="108">
        <v>14953</v>
      </c>
      <c r="K47" s="108">
        <v>10475</v>
      </c>
      <c r="L47" s="108">
        <v>7201</v>
      </c>
      <c r="M47" s="108">
        <v>6320</v>
      </c>
      <c r="N47" s="108">
        <v>4342</v>
      </c>
      <c r="O47" s="100">
        <f t="shared" si="5"/>
        <v>105338</v>
      </c>
      <c r="P47" s="97">
        <f t="shared" si="6"/>
        <v>9576.181818181818</v>
      </c>
      <c r="Q47" s="109">
        <f t="shared" si="8"/>
        <v>5.9792081491331604E-3</v>
      </c>
      <c r="R47" s="112">
        <f t="shared" si="7"/>
        <v>0.95026400913234366</v>
      </c>
    </row>
    <row r="48" spans="2:18">
      <c r="B48" s="111">
        <v>18</v>
      </c>
      <c r="C48" s="107" t="s">
        <v>67</v>
      </c>
      <c r="D48" s="108">
        <v>5104</v>
      </c>
      <c r="E48" s="108">
        <v>5244</v>
      </c>
      <c r="F48" s="108">
        <v>4094</v>
      </c>
      <c r="G48" s="108">
        <v>5201</v>
      </c>
      <c r="H48" s="108">
        <v>5458</v>
      </c>
      <c r="I48" s="108">
        <v>7313</v>
      </c>
      <c r="J48" s="108">
        <v>7257</v>
      </c>
      <c r="K48" s="108">
        <v>8364</v>
      </c>
      <c r="L48" s="108">
        <v>8718</v>
      </c>
      <c r="M48" s="108">
        <v>11310</v>
      </c>
      <c r="N48" s="108">
        <v>10470</v>
      </c>
      <c r="O48" s="100">
        <f t="shared" si="5"/>
        <v>78533</v>
      </c>
      <c r="P48" s="97">
        <f t="shared" si="6"/>
        <v>7139.363636363636</v>
      </c>
      <c r="Q48" s="109">
        <f t="shared" si="8"/>
        <v>4.4576995346017056E-3</v>
      </c>
      <c r="R48" s="112">
        <f t="shared" si="7"/>
        <v>0.95472170866694539</v>
      </c>
    </row>
    <row r="49" spans="2:18">
      <c r="B49" s="111">
        <v>19</v>
      </c>
      <c r="C49" s="107" t="s">
        <v>58</v>
      </c>
      <c r="D49" s="108">
        <v>5816</v>
      </c>
      <c r="E49" s="108">
        <v>5336</v>
      </c>
      <c r="F49" s="108">
        <v>6632</v>
      </c>
      <c r="G49" s="108">
        <v>6188</v>
      </c>
      <c r="H49" s="108">
        <v>5433</v>
      </c>
      <c r="I49" s="108">
        <v>6823</v>
      </c>
      <c r="J49" s="108">
        <v>7240</v>
      </c>
      <c r="K49" s="108">
        <v>8217</v>
      </c>
      <c r="L49" s="108">
        <v>6843</v>
      </c>
      <c r="M49" s="108">
        <v>8863</v>
      </c>
      <c r="N49" s="108">
        <v>8499</v>
      </c>
      <c r="O49" s="100">
        <f t="shared" si="5"/>
        <v>75890</v>
      </c>
      <c r="P49" s="97">
        <f>AVERAGE(D49:N49)</f>
        <v>6899.090909090909</v>
      </c>
      <c r="Q49" s="109">
        <f t="shared" si="8"/>
        <v>4.3076772526316762E-3</v>
      </c>
      <c r="R49" s="112">
        <f t="shared" si="7"/>
        <v>0.95902938591957709</v>
      </c>
    </row>
    <row r="50" spans="2:18">
      <c r="B50" s="111">
        <v>20</v>
      </c>
      <c r="C50" s="107" t="s">
        <v>55</v>
      </c>
      <c r="D50" s="108">
        <v>6060</v>
      </c>
      <c r="E50" s="108">
        <v>6457</v>
      </c>
      <c r="F50" s="108">
        <v>7530</v>
      </c>
      <c r="G50" s="108">
        <v>6561</v>
      </c>
      <c r="H50" s="108">
        <v>5536</v>
      </c>
      <c r="I50" s="108">
        <v>5956</v>
      </c>
      <c r="J50" s="108">
        <v>6347</v>
      </c>
      <c r="K50" s="108">
        <v>7031</v>
      </c>
      <c r="L50" s="108">
        <v>5640</v>
      </c>
      <c r="M50" s="108">
        <v>7942</v>
      </c>
      <c r="N50" s="108">
        <v>5747</v>
      </c>
      <c r="O50" s="100">
        <f t="shared" si="5"/>
        <v>70807</v>
      </c>
      <c r="P50" s="97">
        <f>AVERAGE(D50:N50)</f>
        <v>6437</v>
      </c>
      <c r="Q50" s="109">
        <f t="shared" si="8"/>
        <v>4.0191553989602198E-3</v>
      </c>
      <c r="R50" s="112">
        <f t="shared" si="7"/>
        <v>0.96304854131853734</v>
      </c>
    </row>
    <row r="51" spans="2:18">
      <c r="B51" s="111">
        <v>21</v>
      </c>
      <c r="C51" s="125" t="s">
        <v>59</v>
      </c>
      <c r="D51" s="108">
        <v>49505</v>
      </c>
      <c r="E51" s="108">
        <v>59354</v>
      </c>
      <c r="F51" s="108">
        <v>55423</v>
      </c>
      <c r="G51" s="108">
        <v>49120</v>
      </c>
      <c r="H51" s="108">
        <v>45647</v>
      </c>
      <c r="I51" s="108">
        <v>55363</v>
      </c>
      <c r="J51" s="108">
        <v>58890</v>
      </c>
      <c r="K51" s="108">
        <v>71980</v>
      </c>
      <c r="L51" s="108">
        <v>58587</v>
      </c>
      <c r="M51" s="108">
        <v>80838</v>
      </c>
      <c r="N51" s="108">
        <v>66281</v>
      </c>
      <c r="O51" s="100">
        <f t="shared" si="5"/>
        <v>650988</v>
      </c>
      <c r="P51" s="97">
        <f>AVERAGE(D51:N51)</f>
        <v>59180.727272727272</v>
      </c>
      <c r="Q51" s="109">
        <f t="shared" si="8"/>
        <v>3.6951458681462511E-2</v>
      </c>
      <c r="R51" s="112">
        <f t="shared" si="7"/>
        <v>0.99999999999999989</v>
      </c>
    </row>
    <row r="52" spans="2:18">
      <c r="B52" s="276" t="s">
        <v>1</v>
      </c>
      <c r="C52" s="277"/>
      <c r="D52" s="110">
        <f>SUM(D31:D51)</f>
        <v>1150119</v>
      </c>
      <c r="E52" s="110">
        <f t="shared" ref="E52:P52" si="9">SUM(E31:E51)</f>
        <v>1248508</v>
      </c>
      <c r="F52" s="110">
        <f t="shared" si="9"/>
        <v>1298972</v>
      </c>
      <c r="G52" s="110">
        <f t="shared" si="9"/>
        <v>1400483</v>
      </c>
      <c r="H52" s="110">
        <f t="shared" si="9"/>
        <v>1442865</v>
      </c>
      <c r="I52" s="110">
        <f t="shared" si="9"/>
        <v>1540646</v>
      </c>
      <c r="J52" s="110">
        <f t="shared" si="9"/>
        <v>1612495</v>
      </c>
      <c r="K52" s="110">
        <f t="shared" si="9"/>
        <v>1759612</v>
      </c>
      <c r="L52" s="110">
        <f t="shared" si="9"/>
        <v>1870626</v>
      </c>
      <c r="M52" s="110">
        <f>SUM(M31:M51)</f>
        <v>2041468</v>
      </c>
      <c r="N52" s="110">
        <f t="shared" si="9"/>
        <v>2251589</v>
      </c>
      <c r="O52" s="110">
        <f t="shared" si="9"/>
        <v>17617383</v>
      </c>
      <c r="P52" s="110">
        <f t="shared" si="9"/>
        <v>1601580.2727272729</v>
      </c>
      <c r="Q52" s="126">
        <f>SUM(Q31:Q51)</f>
        <v>0.99999999999999989</v>
      </c>
      <c r="R52" s="113" t="s">
        <v>26</v>
      </c>
    </row>
    <row r="53" spans="2:18">
      <c r="B53" s="62" t="s">
        <v>134</v>
      </c>
    </row>
    <row r="54" spans="2:18">
      <c r="C54" s="103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6"/>
      <c r="P54" s="106"/>
    </row>
    <row r="55" spans="2:18">
      <c r="C55" s="103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6"/>
      <c r="P55" s="106"/>
    </row>
    <row r="56" spans="2:18">
      <c r="C56" s="103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6"/>
      <c r="P56" s="106"/>
    </row>
    <row r="57" spans="2:18">
      <c r="C57" s="103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6"/>
      <c r="P57" s="106"/>
    </row>
    <row r="58" spans="2:18">
      <c r="C58" s="103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6"/>
      <c r="P58" s="106"/>
    </row>
    <row r="59" spans="2:18">
      <c r="C59" s="103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6"/>
      <c r="P59" s="106"/>
    </row>
    <row r="60" spans="2:18">
      <c r="C60" s="103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6"/>
      <c r="P60" s="106"/>
    </row>
    <row r="61" spans="2:18">
      <c r="C61" s="103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6"/>
      <c r="P61" s="106"/>
    </row>
    <row r="62" spans="2:18">
      <c r="C62" s="103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6"/>
      <c r="P62" s="106"/>
    </row>
    <row r="63" spans="2:18">
      <c r="C63" s="103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6"/>
      <c r="P63" s="106"/>
    </row>
    <row r="64" spans="2:18">
      <c r="C64" s="103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6"/>
      <c r="P64" s="106"/>
    </row>
    <row r="65" spans="3:16">
      <c r="C65" s="103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6"/>
      <c r="P65" s="106"/>
    </row>
    <row r="66" spans="3:16">
      <c r="C66" s="103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6"/>
      <c r="P66" s="106"/>
    </row>
    <row r="67" spans="3:16">
      <c r="C67" s="103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6"/>
      <c r="P67" s="106"/>
    </row>
    <row r="68" spans="3:16">
      <c r="C68" s="103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6"/>
      <c r="P68" s="106"/>
    </row>
    <row r="69" spans="3:16">
      <c r="C69" s="103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6"/>
      <c r="P69" s="106"/>
    </row>
    <row r="70" spans="3:16">
      <c r="C70" s="103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6"/>
      <c r="P70" s="106"/>
    </row>
    <row r="71" spans="3:16">
      <c r="C71" s="103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6"/>
      <c r="P71" s="106"/>
    </row>
    <row r="72" spans="3:16">
      <c r="C72" s="103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6"/>
      <c r="P72" s="106"/>
    </row>
    <row r="73" spans="3:16">
      <c r="C73" s="103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6"/>
      <c r="P73" s="106"/>
    </row>
    <row r="74" spans="3:16">
      <c r="C74" s="103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6"/>
      <c r="P74" s="106"/>
    </row>
    <row r="75" spans="3:16">
      <c r="C75" s="103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6"/>
      <c r="P75" s="106"/>
    </row>
    <row r="76" spans="3:16">
      <c r="C76" s="103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6"/>
      <c r="P76" s="106"/>
    </row>
    <row r="77" spans="3:16">
      <c r="C77" s="103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6"/>
      <c r="P77" s="106"/>
    </row>
    <row r="78" spans="3:16">
      <c r="C78" s="103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6"/>
      <c r="P78" s="106"/>
    </row>
    <row r="79" spans="3:16">
      <c r="C79" s="103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6"/>
      <c r="P79" s="106"/>
    </row>
    <row r="80" spans="3:16">
      <c r="C80" s="103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6"/>
      <c r="P80" s="106"/>
    </row>
    <row r="81" spans="3:16">
      <c r="C81" s="103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6"/>
      <c r="P81" s="106"/>
    </row>
    <row r="82" spans="3:16">
      <c r="C82" s="103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6"/>
      <c r="P82" s="106"/>
    </row>
    <row r="83" spans="3:16">
      <c r="C83" s="103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6"/>
      <c r="P83" s="106"/>
    </row>
    <row r="84" spans="3:16">
      <c r="C84" s="103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6"/>
      <c r="P84" s="106"/>
    </row>
    <row r="85" spans="3:16">
      <c r="C85" s="103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6"/>
      <c r="P85" s="106"/>
    </row>
    <row r="86" spans="3:16">
      <c r="C86" s="103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6"/>
      <c r="P86" s="106"/>
    </row>
    <row r="87" spans="3:16">
      <c r="C87" s="103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6"/>
      <c r="P87" s="106"/>
    </row>
    <row r="88" spans="3:16">
      <c r="C88" s="103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6"/>
      <c r="P88" s="106"/>
    </row>
    <row r="89" spans="3:16">
      <c r="C89" s="103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6"/>
      <c r="P89" s="106"/>
    </row>
    <row r="90" spans="3:16">
      <c r="C90" s="103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6"/>
      <c r="P90" s="106"/>
    </row>
    <row r="91" spans="3:16">
      <c r="C91" s="103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6"/>
      <c r="P91" s="106"/>
    </row>
    <row r="92" spans="3:16">
      <c r="C92" s="103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6"/>
      <c r="P92" s="106"/>
    </row>
    <row r="93" spans="3:16">
      <c r="C93" s="103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6"/>
      <c r="P93" s="106"/>
    </row>
    <row r="94" spans="3:16">
      <c r="C94" s="103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6"/>
      <c r="P94" s="106"/>
    </row>
    <row r="95" spans="3:16">
      <c r="C95" s="103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6"/>
      <c r="P95" s="106"/>
    </row>
    <row r="96" spans="3:16">
      <c r="C96" s="103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6"/>
      <c r="P96" s="106"/>
    </row>
    <row r="97" spans="3:16">
      <c r="C97" s="103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6"/>
      <c r="P97" s="106"/>
    </row>
    <row r="98" spans="3:16">
      <c r="C98" s="103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6"/>
      <c r="P98" s="106"/>
    </row>
  </sheetData>
  <sheetProtection password="9002" sheet="1" objects="1" scenarios="1"/>
  <mergeCells count="4">
    <mergeCell ref="B26:C26"/>
    <mergeCell ref="B29:R29"/>
    <mergeCell ref="B52:C52"/>
    <mergeCell ref="B3:R3"/>
  </mergeCells>
  <pageMargins left="0.511811024" right="0.511811024" top="0.78740157499999996" bottom="0.78740157499999996" header="0.31496062000000002" footer="0.31496062000000002"/>
  <ignoredErrors>
    <ignoredError sqref="D26:N26 D52:M52 N52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N68"/>
  <sheetViews>
    <sheetView zoomScale="80" zoomScaleNormal="80" workbookViewId="0">
      <selection activeCell="B1" sqref="B1"/>
    </sheetView>
  </sheetViews>
  <sheetFormatPr defaultRowHeight="15"/>
  <cols>
    <col min="1" max="1" width="9.140625" style="5"/>
    <col min="2" max="2" width="27.140625" style="5" bestFit="1" customWidth="1"/>
    <col min="3" max="3" width="37.7109375" style="152" bestFit="1" customWidth="1"/>
    <col min="4" max="4" width="12" style="5" customWidth="1"/>
    <col min="5" max="5" width="11.5703125" style="5" customWidth="1"/>
    <col min="6" max="6" width="11" style="5" customWidth="1"/>
    <col min="7" max="7" width="11.7109375" style="5" customWidth="1"/>
    <col min="8" max="8" width="11" style="5" customWidth="1"/>
    <col min="9" max="9" width="11.42578125" style="5" customWidth="1"/>
    <col min="10" max="10" width="11.140625" style="5" customWidth="1"/>
    <col min="11" max="11" width="11" style="5" customWidth="1"/>
    <col min="12" max="12" width="10.5703125" style="5" customWidth="1"/>
    <col min="13" max="14" width="11.7109375" style="5" customWidth="1"/>
    <col min="15" max="16384" width="9.140625" style="5"/>
  </cols>
  <sheetData>
    <row r="3" spans="2:14">
      <c r="B3" s="263" t="s">
        <v>193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</row>
    <row r="4" spans="2:14" s="24" customFormat="1" ht="18.75" customHeight="1">
      <c r="B4" s="278" t="s">
        <v>141</v>
      </c>
      <c r="C4" s="230" t="s">
        <v>258</v>
      </c>
      <c r="D4" s="156">
        <v>2007</v>
      </c>
      <c r="E4" s="156">
        <v>2008</v>
      </c>
      <c r="F4" s="156">
        <v>2009</v>
      </c>
      <c r="G4" s="156">
        <v>2010</v>
      </c>
      <c r="H4" s="156">
        <v>2011</v>
      </c>
      <c r="I4" s="156">
        <v>2012</v>
      </c>
      <c r="J4" s="156">
        <v>2013</v>
      </c>
      <c r="K4" s="156">
        <v>2014</v>
      </c>
      <c r="L4" s="156">
        <v>2015</v>
      </c>
      <c r="M4" s="156">
        <v>2016</v>
      </c>
      <c r="N4" s="157">
        <v>2017</v>
      </c>
    </row>
    <row r="5" spans="2:14" ht="15" customHeight="1">
      <c r="B5" s="278"/>
      <c r="C5" s="280" t="s">
        <v>142</v>
      </c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1"/>
    </row>
    <row r="6" spans="2:14" ht="15.75" customHeight="1">
      <c r="B6" s="278"/>
      <c r="C6" s="227" t="s">
        <v>143</v>
      </c>
      <c r="D6" s="228">
        <v>53.9</v>
      </c>
      <c r="E6" s="228">
        <v>33.299999999999997</v>
      </c>
      <c r="F6" s="228">
        <v>29.6</v>
      </c>
      <c r="G6" s="228">
        <v>33.200000000000003</v>
      </c>
      <c r="H6" s="228">
        <v>41.8</v>
      </c>
      <c r="I6" s="228">
        <v>34.5</v>
      </c>
      <c r="J6" s="228">
        <v>29.4</v>
      </c>
      <c r="K6" s="228">
        <v>40.1</v>
      </c>
      <c r="L6" s="228">
        <v>33.4</v>
      </c>
      <c r="M6" s="228">
        <v>52.9</v>
      </c>
      <c r="N6" s="229">
        <v>42.7</v>
      </c>
    </row>
    <row r="7" spans="2:14" ht="15" customHeight="1">
      <c r="B7" s="278"/>
      <c r="C7" s="149" t="s">
        <v>144</v>
      </c>
      <c r="D7" s="150">
        <v>12.7</v>
      </c>
      <c r="E7" s="150">
        <v>9.8000000000000007</v>
      </c>
      <c r="F7" s="150">
        <v>13.8</v>
      </c>
      <c r="G7" s="150">
        <v>6.8</v>
      </c>
      <c r="H7" s="150">
        <v>5.3</v>
      </c>
      <c r="I7" s="150">
        <v>13.3</v>
      </c>
      <c r="J7" s="150">
        <v>21</v>
      </c>
      <c r="K7" s="150">
        <v>10.1</v>
      </c>
      <c r="L7" s="150">
        <v>14.6</v>
      </c>
      <c r="M7" s="150">
        <v>3.3</v>
      </c>
      <c r="N7" s="158">
        <v>7.3</v>
      </c>
    </row>
    <row r="8" spans="2:14" ht="16.5" customHeight="1">
      <c r="B8" s="278"/>
      <c r="C8" s="149" t="s">
        <v>145</v>
      </c>
      <c r="D8" s="150">
        <v>33.4</v>
      </c>
      <c r="E8" s="150">
        <v>56.9</v>
      </c>
      <c r="F8" s="150">
        <v>56.6</v>
      </c>
      <c r="G8" s="150">
        <v>60</v>
      </c>
      <c r="H8" s="150">
        <v>52.9</v>
      </c>
      <c r="I8" s="150">
        <v>52.2</v>
      </c>
      <c r="J8" s="150">
        <v>49.6</v>
      </c>
      <c r="K8" s="150">
        <v>49.8</v>
      </c>
      <c r="L8" s="150">
        <v>52</v>
      </c>
      <c r="M8" s="150">
        <v>43.8</v>
      </c>
      <c r="N8" s="158">
        <v>50</v>
      </c>
    </row>
    <row r="9" spans="2:14" ht="16.5" customHeight="1">
      <c r="B9" s="278"/>
      <c r="C9" s="280" t="s">
        <v>146</v>
      </c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1"/>
    </row>
    <row r="10" spans="2:14">
      <c r="B10" s="278"/>
      <c r="C10" s="227" t="s">
        <v>147</v>
      </c>
      <c r="D10" s="228">
        <v>80.900000000000006</v>
      </c>
      <c r="E10" s="228">
        <v>75.599999999999994</v>
      </c>
      <c r="F10" s="228">
        <v>79.599999999999994</v>
      </c>
      <c r="G10" s="228">
        <v>81.099999999999994</v>
      </c>
      <c r="H10" s="228">
        <v>92.9</v>
      </c>
      <c r="I10" s="228">
        <v>86.4</v>
      </c>
      <c r="J10" s="228">
        <v>73.8</v>
      </c>
      <c r="K10" s="228">
        <v>75.599999999999994</v>
      </c>
      <c r="L10" s="228">
        <v>66.099999999999994</v>
      </c>
      <c r="M10" s="228">
        <v>82.4</v>
      </c>
      <c r="N10" s="229">
        <v>66.5</v>
      </c>
    </row>
    <row r="11" spans="2:14">
      <c r="B11" s="278"/>
      <c r="C11" s="149" t="s">
        <v>148</v>
      </c>
      <c r="D11" s="150">
        <v>19.100000000000001</v>
      </c>
      <c r="E11" s="150">
        <v>24.4</v>
      </c>
      <c r="F11" s="150">
        <v>20.399999999999999</v>
      </c>
      <c r="G11" s="150">
        <v>18.899999999999999</v>
      </c>
      <c r="H11" s="150">
        <v>7.1</v>
      </c>
      <c r="I11" s="150">
        <v>13.6</v>
      </c>
      <c r="J11" s="150">
        <v>26.2</v>
      </c>
      <c r="K11" s="150">
        <v>24.4</v>
      </c>
      <c r="L11" s="150">
        <v>33.9</v>
      </c>
      <c r="M11" s="150">
        <v>17.600000000000001</v>
      </c>
      <c r="N11" s="158">
        <v>33.5</v>
      </c>
    </row>
    <row r="12" spans="2:14">
      <c r="B12" s="278"/>
      <c r="C12" s="149" t="s">
        <v>149</v>
      </c>
      <c r="D12" s="150" t="s">
        <v>26</v>
      </c>
      <c r="E12" s="150" t="s">
        <v>26</v>
      </c>
      <c r="F12" s="150" t="s">
        <v>26</v>
      </c>
      <c r="G12" s="150" t="s">
        <v>26</v>
      </c>
      <c r="H12" s="150" t="s">
        <v>26</v>
      </c>
      <c r="I12" s="150" t="s">
        <v>26</v>
      </c>
      <c r="J12" s="150" t="s">
        <v>26</v>
      </c>
      <c r="K12" s="150">
        <v>7.3</v>
      </c>
      <c r="L12" s="150" t="s">
        <v>26</v>
      </c>
      <c r="M12" s="150" t="s">
        <v>26</v>
      </c>
      <c r="N12" s="158" t="s">
        <v>26</v>
      </c>
    </row>
    <row r="13" spans="2:14">
      <c r="B13" s="278"/>
      <c r="C13" s="280" t="s">
        <v>150</v>
      </c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1"/>
    </row>
    <row r="14" spans="2:14">
      <c r="B14" s="278"/>
      <c r="C14" s="149" t="s">
        <v>151</v>
      </c>
      <c r="D14" s="150">
        <v>54.9</v>
      </c>
      <c r="E14" s="150">
        <v>27.5</v>
      </c>
      <c r="F14" s="150">
        <v>37.5</v>
      </c>
      <c r="G14" s="150">
        <v>31.4</v>
      </c>
      <c r="H14" s="150">
        <v>33.299999999999997</v>
      </c>
      <c r="I14" s="150">
        <v>26.8</v>
      </c>
      <c r="J14" s="150">
        <v>31.7</v>
      </c>
      <c r="K14" s="150">
        <v>28.1</v>
      </c>
      <c r="L14" s="150">
        <v>36.700000000000003</v>
      </c>
      <c r="M14" s="150">
        <v>44.2</v>
      </c>
      <c r="N14" s="158">
        <v>40.299999999999997</v>
      </c>
    </row>
    <row r="15" spans="2:14" ht="17.25" customHeight="1">
      <c r="B15" s="278"/>
      <c r="C15" s="227" t="s">
        <v>152</v>
      </c>
      <c r="D15" s="228">
        <v>31.5</v>
      </c>
      <c r="E15" s="228">
        <v>56.6</v>
      </c>
      <c r="F15" s="228">
        <v>50.6</v>
      </c>
      <c r="G15" s="228">
        <v>57.2</v>
      </c>
      <c r="H15" s="228">
        <v>46.3</v>
      </c>
      <c r="I15" s="228">
        <v>56.4</v>
      </c>
      <c r="J15" s="228">
        <v>50.9</v>
      </c>
      <c r="K15" s="228">
        <v>50.6</v>
      </c>
      <c r="L15" s="228">
        <v>54.1</v>
      </c>
      <c r="M15" s="228">
        <v>37.200000000000003</v>
      </c>
      <c r="N15" s="229">
        <v>43.4</v>
      </c>
    </row>
    <row r="16" spans="2:14">
      <c r="B16" s="278"/>
      <c r="C16" s="149" t="s">
        <v>153</v>
      </c>
      <c r="D16" s="150">
        <v>6.1</v>
      </c>
      <c r="E16" s="150">
        <v>7.1</v>
      </c>
      <c r="F16" s="150">
        <v>8</v>
      </c>
      <c r="G16" s="150">
        <v>6.3</v>
      </c>
      <c r="H16" s="150">
        <v>11.7</v>
      </c>
      <c r="I16" s="150">
        <v>13.4</v>
      </c>
      <c r="J16" s="150">
        <v>10.1</v>
      </c>
      <c r="K16" s="150">
        <v>11.6</v>
      </c>
      <c r="L16" s="150">
        <v>2.2000000000000002</v>
      </c>
      <c r="M16" s="150">
        <v>8.4</v>
      </c>
      <c r="N16" s="158">
        <v>7</v>
      </c>
    </row>
    <row r="17" spans="2:14" ht="14.25" customHeight="1">
      <c r="B17" s="278"/>
      <c r="C17" s="149" t="s">
        <v>148</v>
      </c>
      <c r="D17" s="150">
        <v>13.6</v>
      </c>
      <c r="E17" s="150">
        <v>15.9</v>
      </c>
      <c r="F17" s="150">
        <v>11.9</v>
      </c>
      <c r="G17" s="150">
        <v>11.4</v>
      </c>
      <c r="H17" s="150">
        <v>20.399999999999999</v>
      </c>
      <c r="I17" s="150">
        <v>3.4</v>
      </c>
      <c r="J17" s="150">
        <v>7.3</v>
      </c>
      <c r="K17" s="150">
        <v>9.6999999999999993</v>
      </c>
      <c r="L17" s="150">
        <v>7</v>
      </c>
      <c r="M17" s="150">
        <v>10.199999999999999</v>
      </c>
      <c r="N17" s="158">
        <v>9.3000000000000007</v>
      </c>
    </row>
    <row r="18" spans="2:14" ht="16.5" customHeight="1">
      <c r="B18" s="278"/>
      <c r="C18" s="280" t="s">
        <v>154</v>
      </c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1"/>
    </row>
    <row r="19" spans="2:14">
      <c r="B19" s="278"/>
      <c r="C19" s="149" t="s">
        <v>155</v>
      </c>
      <c r="D19" s="150">
        <v>29.5</v>
      </c>
      <c r="E19" s="150">
        <v>41.5</v>
      </c>
      <c r="F19" s="150">
        <v>49.2</v>
      </c>
      <c r="G19" s="150">
        <v>37.1</v>
      </c>
      <c r="H19" s="150">
        <v>37.200000000000003</v>
      </c>
      <c r="I19" s="150">
        <v>40.6</v>
      </c>
      <c r="J19" s="150">
        <v>46</v>
      </c>
      <c r="K19" s="150">
        <v>37.5</v>
      </c>
      <c r="L19" s="150">
        <v>41.9</v>
      </c>
      <c r="M19" s="150">
        <v>32.700000000000003</v>
      </c>
      <c r="N19" s="158">
        <v>31.9</v>
      </c>
    </row>
    <row r="20" spans="2:14">
      <c r="B20" s="278"/>
      <c r="C20" s="227" t="s">
        <v>156</v>
      </c>
      <c r="D20" s="228">
        <v>14.6</v>
      </c>
      <c r="E20" s="228">
        <v>22.7</v>
      </c>
      <c r="F20" s="228">
        <v>24.8</v>
      </c>
      <c r="G20" s="228">
        <v>33.200000000000003</v>
      </c>
      <c r="H20" s="228">
        <v>23.9</v>
      </c>
      <c r="I20" s="228">
        <v>29.3</v>
      </c>
      <c r="J20" s="228">
        <v>24.9</v>
      </c>
      <c r="K20" s="228">
        <v>30.9</v>
      </c>
      <c r="L20" s="228">
        <v>33</v>
      </c>
      <c r="M20" s="228">
        <v>42.3</v>
      </c>
      <c r="N20" s="229">
        <v>33.5</v>
      </c>
    </row>
    <row r="21" spans="2:14">
      <c r="B21" s="278"/>
      <c r="C21" s="149" t="s">
        <v>157</v>
      </c>
      <c r="D21" s="150">
        <v>11.4</v>
      </c>
      <c r="E21" s="150">
        <v>23.3</v>
      </c>
      <c r="F21" s="150">
        <v>12.8</v>
      </c>
      <c r="G21" s="150">
        <v>15</v>
      </c>
      <c r="H21" s="150">
        <v>20</v>
      </c>
      <c r="I21" s="150">
        <v>19.2</v>
      </c>
      <c r="J21" s="150">
        <v>12.4</v>
      </c>
      <c r="K21" s="150">
        <v>18.100000000000001</v>
      </c>
      <c r="L21" s="150">
        <v>11.5</v>
      </c>
      <c r="M21" s="150">
        <v>15</v>
      </c>
      <c r="N21" s="158">
        <v>14.7</v>
      </c>
    </row>
    <row r="22" spans="2:14">
      <c r="B22" s="278"/>
      <c r="C22" s="149" t="s">
        <v>158</v>
      </c>
      <c r="D22" s="150">
        <v>10</v>
      </c>
      <c r="E22" s="150">
        <v>12.3</v>
      </c>
      <c r="F22" s="150">
        <v>10.1</v>
      </c>
      <c r="G22" s="150">
        <v>11.9</v>
      </c>
      <c r="H22" s="150">
        <v>15.6</v>
      </c>
      <c r="I22" s="150">
        <v>7.2</v>
      </c>
      <c r="J22" s="150">
        <v>11</v>
      </c>
      <c r="K22" s="150">
        <v>10.9</v>
      </c>
      <c r="L22" s="150">
        <v>7.9</v>
      </c>
      <c r="M22" s="150">
        <v>9.3000000000000007</v>
      </c>
      <c r="N22" s="158">
        <v>15</v>
      </c>
    </row>
    <row r="23" spans="2:14">
      <c r="B23" s="278"/>
      <c r="C23" s="149" t="s">
        <v>159</v>
      </c>
      <c r="D23" s="150">
        <v>34.5</v>
      </c>
      <c r="E23" s="150">
        <v>3.2</v>
      </c>
      <c r="F23" s="150">
        <v>3</v>
      </c>
      <c r="G23" s="150">
        <v>2.8</v>
      </c>
      <c r="H23" s="150">
        <v>3.3</v>
      </c>
      <c r="I23" s="150">
        <v>3.7</v>
      </c>
      <c r="J23" s="150">
        <v>5.7</v>
      </c>
      <c r="K23" s="150">
        <v>2.6</v>
      </c>
      <c r="L23" s="150">
        <v>5.7</v>
      </c>
      <c r="M23" s="150">
        <v>0.7</v>
      </c>
      <c r="N23" s="158">
        <v>4.9000000000000004</v>
      </c>
    </row>
    <row r="24" spans="2:14">
      <c r="B24" s="278" t="s">
        <v>160</v>
      </c>
      <c r="C24" s="280" t="s">
        <v>143</v>
      </c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1"/>
    </row>
    <row r="25" spans="2:14">
      <c r="B25" s="278"/>
      <c r="C25" s="149" t="s">
        <v>23</v>
      </c>
      <c r="D25" s="150">
        <v>26.5</v>
      </c>
      <c r="E25" s="150">
        <v>52.3</v>
      </c>
      <c r="F25" s="150">
        <v>56.4</v>
      </c>
      <c r="G25" s="150">
        <v>57</v>
      </c>
      <c r="H25" s="150">
        <v>57.2</v>
      </c>
      <c r="I25" s="150">
        <v>61.8</v>
      </c>
      <c r="J25" s="150">
        <v>57.9</v>
      </c>
      <c r="K25" s="150">
        <v>50.1</v>
      </c>
      <c r="L25" s="150">
        <v>53.3</v>
      </c>
      <c r="M25" s="150">
        <v>57.2</v>
      </c>
      <c r="N25" s="158">
        <v>40.5</v>
      </c>
    </row>
    <row r="26" spans="2:14">
      <c r="B26" s="278"/>
      <c r="C26" s="227" t="s">
        <v>17</v>
      </c>
      <c r="D26" s="228">
        <v>34.6</v>
      </c>
      <c r="E26" s="228">
        <v>45.8</v>
      </c>
      <c r="F26" s="228">
        <v>49.4</v>
      </c>
      <c r="G26" s="228">
        <v>45.3</v>
      </c>
      <c r="H26" s="228">
        <v>45.5</v>
      </c>
      <c r="I26" s="228">
        <v>48.6</v>
      </c>
      <c r="J26" s="228">
        <v>48.1</v>
      </c>
      <c r="K26" s="228">
        <v>43.8</v>
      </c>
      <c r="L26" s="228">
        <v>41.9</v>
      </c>
      <c r="M26" s="228">
        <v>39.700000000000003</v>
      </c>
      <c r="N26" s="229">
        <v>43.7</v>
      </c>
    </row>
    <row r="27" spans="2:14">
      <c r="B27" s="278"/>
      <c r="C27" s="280" t="s">
        <v>144</v>
      </c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1"/>
    </row>
    <row r="28" spans="2:14">
      <c r="B28" s="278"/>
      <c r="C28" s="227" t="s">
        <v>17</v>
      </c>
      <c r="D28" s="228">
        <v>56.1</v>
      </c>
      <c r="E28" s="228">
        <v>66.8</v>
      </c>
      <c r="F28" s="228">
        <v>54</v>
      </c>
      <c r="G28" s="228">
        <v>62.1</v>
      </c>
      <c r="H28" s="228">
        <v>53.7</v>
      </c>
      <c r="I28" s="228">
        <v>69.900000000000006</v>
      </c>
      <c r="J28" s="228">
        <v>53.1</v>
      </c>
      <c r="K28" s="228">
        <v>63.2</v>
      </c>
      <c r="L28" s="228">
        <v>52.5</v>
      </c>
      <c r="M28" s="228">
        <v>40.6</v>
      </c>
      <c r="N28" s="229">
        <v>66.900000000000006</v>
      </c>
    </row>
    <row r="29" spans="2:14">
      <c r="B29" s="278"/>
      <c r="C29" s="149" t="s">
        <v>25</v>
      </c>
      <c r="D29" s="150">
        <v>3.2</v>
      </c>
      <c r="E29" s="150">
        <v>4.7</v>
      </c>
      <c r="F29" s="150">
        <v>9.8000000000000007</v>
      </c>
      <c r="G29" s="150">
        <v>7</v>
      </c>
      <c r="H29" s="150">
        <v>17.3</v>
      </c>
      <c r="I29" s="150" t="s">
        <v>26</v>
      </c>
      <c r="J29" s="150" t="s">
        <v>26</v>
      </c>
      <c r="K29" s="150">
        <v>21.4</v>
      </c>
      <c r="L29" s="150">
        <v>6.4</v>
      </c>
      <c r="M29" s="150">
        <v>7.3</v>
      </c>
      <c r="N29" s="158">
        <v>18.8</v>
      </c>
    </row>
    <row r="30" spans="2:14">
      <c r="B30" s="278"/>
      <c r="C30" s="149" t="s">
        <v>23</v>
      </c>
      <c r="D30" s="150">
        <v>8.6999999999999993</v>
      </c>
      <c r="E30" s="150">
        <v>4.2</v>
      </c>
      <c r="F30" s="150">
        <v>23.4</v>
      </c>
      <c r="G30" s="150">
        <v>10.1</v>
      </c>
      <c r="H30" s="150">
        <v>10.1</v>
      </c>
      <c r="I30" s="150">
        <v>16.5</v>
      </c>
      <c r="J30" s="150">
        <v>11.4</v>
      </c>
      <c r="K30" s="150">
        <v>5.5</v>
      </c>
      <c r="L30" s="150">
        <v>4</v>
      </c>
      <c r="M30" s="150">
        <v>28.4</v>
      </c>
      <c r="N30" s="158" t="s">
        <v>26</v>
      </c>
    </row>
    <row r="31" spans="2:14">
      <c r="B31" s="278"/>
      <c r="C31" s="280" t="s">
        <v>145</v>
      </c>
      <c r="D31" s="280"/>
      <c r="E31" s="280"/>
      <c r="F31" s="280"/>
      <c r="G31" s="280"/>
      <c r="H31" s="280"/>
      <c r="I31" s="280"/>
      <c r="J31" s="280"/>
      <c r="K31" s="280"/>
      <c r="L31" s="280"/>
      <c r="M31" s="280"/>
      <c r="N31" s="281"/>
    </row>
    <row r="32" spans="2:14">
      <c r="B32" s="278"/>
      <c r="C32" s="227" t="s">
        <v>17</v>
      </c>
      <c r="D32" s="228">
        <v>49.8</v>
      </c>
      <c r="E32" s="228">
        <v>54.7</v>
      </c>
      <c r="F32" s="228">
        <v>63.6</v>
      </c>
      <c r="G32" s="228">
        <v>57.9</v>
      </c>
      <c r="H32" s="228">
        <v>68.900000000000006</v>
      </c>
      <c r="I32" s="228">
        <v>65.900000000000006</v>
      </c>
      <c r="J32" s="228">
        <v>65.5</v>
      </c>
      <c r="K32" s="228">
        <v>59.7</v>
      </c>
      <c r="L32" s="228">
        <v>49.8</v>
      </c>
      <c r="M32" s="228">
        <v>58.5</v>
      </c>
      <c r="N32" s="229">
        <v>61.8</v>
      </c>
    </row>
    <row r="33" spans="2:14">
      <c r="B33" s="278"/>
      <c r="C33" s="149" t="s">
        <v>24</v>
      </c>
      <c r="D33" s="150">
        <v>9.6</v>
      </c>
      <c r="E33" s="150">
        <v>17.899999999999999</v>
      </c>
      <c r="F33" s="150">
        <v>14</v>
      </c>
      <c r="G33" s="150">
        <v>10.9</v>
      </c>
      <c r="H33" s="150">
        <v>15.1</v>
      </c>
      <c r="I33" s="150" t="s">
        <v>26</v>
      </c>
      <c r="J33" s="150">
        <v>14</v>
      </c>
      <c r="K33" s="150" t="s">
        <v>26</v>
      </c>
      <c r="L33" s="150"/>
      <c r="M33" s="150"/>
      <c r="N33" s="158" t="s">
        <v>26</v>
      </c>
    </row>
    <row r="34" spans="2:14">
      <c r="B34" s="278"/>
      <c r="C34" s="149" t="s">
        <v>23</v>
      </c>
      <c r="D34" s="150">
        <v>16.600000000000001</v>
      </c>
      <c r="E34" s="150">
        <v>13</v>
      </c>
      <c r="F34" s="150">
        <v>11.9</v>
      </c>
      <c r="G34" s="150">
        <v>9.1</v>
      </c>
      <c r="H34" s="150">
        <v>14.9</v>
      </c>
      <c r="I34" s="150">
        <v>20</v>
      </c>
      <c r="J34" s="150">
        <v>12.5</v>
      </c>
      <c r="K34" s="150">
        <v>14.9</v>
      </c>
      <c r="L34" s="150">
        <v>11.2</v>
      </c>
      <c r="M34" s="150">
        <v>18.399999999999999</v>
      </c>
      <c r="N34" s="158" t="s">
        <v>26</v>
      </c>
    </row>
    <row r="35" spans="2:14">
      <c r="B35" s="278" t="s">
        <v>161</v>
      </c>
      <c r="C35" s="280" t="s">
        <v>162</v>
      </c>
      <c r="D35" s="280"/>
      <c r="E35" s="280"/>
      <c r="F35" s="280"/>
      <c r="G35" s="280"/>
      <c r="H35" s="280"/>
      <c r="I35" s="280"/>
      <c r="J35" s="280"/>
      <c r="K35" s="280"/>
      <c r="L35" s="280"/>
      <c r="M35" s="280"/>
      <c r="N35" s="281"/>
    </row>
    <row r="36" spans="2:14">
      <c r="B36" s="278"/>
      <c r="C36" s="149" t="s">
        <v>163</v>
      </c>
      <c r="D36" s="150">
        <v>9</v>
      </c>
      <c r="E36" s="150">
        <v>27.1</v>
      </c>
      <c r="F36" s="150">
        <v>15.6</v>
      </c>
      <c r="G36" s="150">
        <v>17.600000000000001</v>
      </c>
      <c r="H36" s="150">
        <v>40.299999999999997</v>
      </c>
      <c r="I36" s="150">
        <v>26.2</v>
      </c>
      <c r="J36" s="150">
        <v>25.3</v>
      </c>
      <c r="K36" s="150">
        <v>25.6</v>
      </c>
      <c r="L36" s="150">
        <v>29.4</v>
      </c>
      <c r="M36" s="150">
        <v>40.1</v>
      </c>
      <c r="N36" s="158">
        <v>36.6</v>
      </c>
    </row>
    <row r="37" spans="2:14">
      <c r="B37" s="278"/>
      <c r="C37" s="227" t="s">
        <v>164</v>
      </c>
      <c r="D37" s="228">
        <v>36.1</v>
      </c>
      <c r="E37" s="228">
        <v>49.6</v>
      </c>
      <c r="F37" s="228">
        <v>54.3</v>
      </c>
      <c r="G37" s="228">
        <v>63.2</v>
      </c>
      <c r="H37" s="228">
        <v>39.5</v>
      </c>
      <c r="I37" s="228">
        <v>51.1</v>
      </c>
      <c r="J37" s="228">
        <v>49.7</v>
      </c>
      <c r="K37" s="228">
        <v>53.7</v>
      </c>
      <c r="L37" s="228">
        <v>47.1</v>
      </c>
      <c r="M37" s="228">
        <v>49.5</v>
      </c>
      <c r="N37" s="229">
        <v>50.2</v>
      </c>
    </row>
    <row r="38" spans="2:14">
      <c r="B38" s="278"/>
      <c r="C38" s="149" t="s">
        <v>165</v>
      </c>
      <c r="D38" s="150">
        <v>43.4</v>
      </c>
      <c r="E38" s="150">
        <v>3.9</v>
      </c>
      <c r="F38" s="150">
        <v>9.5</v>
      </c>
      <c r="G38" s="150">
        <v>4.5</v>
      </c>
      <c r="H38" s="150">
        <v>2</v>
      </c>
      <c r="I38" s="150">
        <v>7.4</v>
      </c>
      <c r="J38" s="150">
        <v>11.9</v>
      </c>
      <c r="K38" s="150">
        <v>10.6</v>
      </c>
      <c r="L38" s="150">
        <v>11.7</v>
      </c>
      <c r="M38" s="150">
        <v>2.4</v>
      </c>
      <c r="N38" s="158">
        <v>4.9000000000000004</v>
      </c>
    </row>
    <row r="39" spans="2:14">
      <c r="B39" s="278"/>
      <c r="C39" s="149" t="s">
        <v>166</v>
      </c>
      <c r="D39" s="150">
        <v>6.4</v>
      </c>
      <c r="E39" s="150">
        <v>9</v>
      </c>
      <c r="F39" s="150">
        <v>10.8</v>
      </c>
      <c r="G39" s="150">
        <v>10.199999999999999</v>
      </c>
      <c r="H39" s="150">
        <v>10.199999999999999</v>
      </c>
      <c r="I39" s="150">
        <v>8.1999999999999993</v>
      </c>
      <c r="J39" s="150">
        <v>6.1</v>
      </c>
      <c r="K39" s="150">
        <v>6.2</v>
      </c>
      <c r="L39" s="150">
        <v>5.7</v>
      </c>
      <c r="M39" s="150">
        <v>3</v>
      </c>
      <c r="N39" s="158">
        <v>1.7</v>
      </c>
    </row>
    <row r="40" spans="2:14">
      <c r="B40" s="278"/>
      <c r="C40" s="149" t="s">
        <v>167</v>
      </c>
      <c r="D40" s="150">
        <v>3.9</v>
      </c>
      <c r="E40" s="150">
        <v>6.7</v>
      </c>
      <c r="F40" s="150">
        <v>4.2</v>
      </c>
      <c r="G40" s="150">
        <v>4</v>
      </c>
      <c r="H40" s="150">
        <v>5.3</v>
      </c>
      <c r="I40" s="150">
        <v>3.4</v>
      </c>
      <c r="J40" s="150">
        <v>4.5999999999999996</v>
      </c>
      <c r="K40" s="150">
        <v>1.4</v>
      </c>
      <c r="L40" s="150">
        <v>2.8</v>
      </c>
      <c r="M40" s="150">
        <v>3.9</v>
      </c>
      <c r="N40" s="158">
        <v>2.5</v>
      </c>
    </row>
    <row r="41" spans="2:14">
      <c r="B41" s="278"/>
      <c r="C41" s="149" t="s">
        <v>168</v>
      </c>
      <c r="D41" s="150" t="s">
        <v>26</v>
      </c>
      <c r="E41" s="150">
        <v>0.7</v>
      </c>
      <c r="F41" s="150">
        <v>3</v>
      </c>
      <c r="G41" s="150" t="s">
        <v>26</v>
      </c>
      <c r="H41" s="150">
        <v>0.6</v>
      </c>
      <c r="I41" s="150">
        <v>1.2</v>
      </c>
      <c r="J41" s="150">
        <v>1.1000000000000001</v>
      </c>
      <c r="K41" s="150">
        <v>1</v>
      </c>
      <c r="L41" s="150">
        <v>1.2</v>
      </c>
      <c r="M41" s="150" t="s">
        <v>26</v>
      </c>
      <c r="N41" s="158">
        <v>4.0999999999999996</v>
      </c>
    </row>
    <row r="42" spans="2:14">
      <c r="B42" s="278"/>
      <c r="C42" s="149" t="s">
        <v>169</v>
      </c>
      <c r="D42" s="150">
        <v>1.2</v>
      </c>
      <c r="E42" s="150">
        <v>3.9</v>
      </c>
      <c r="F42" s="150">
        <v>2.6</v>
      </c>
      <c r="G42" s="150">
        <v>0.5</v>
      </c>
      <c r="H42" s="150">
        <v>2.1</v>
      </c>
      <c r="I42" s="150">
        <v>2.5</v>
      </c>
      <c r="J42" s="150">
        <v>1.3</v>
      </c>
      <c r="K42" s="150">
        <v>1.5</v>
      </c>
      <c r="L42" s="150">
        <v>2.1</v>
      </c>
      <c r="M42" s="150">
        <v>1.1000000000000001</v>
      </c>
      <c r="N42" s="158">
        <v>0</v>
      </c>
    </row>
    <row r="43" spans="2:14">
      <c r="B43" s="278"/>
      <c r="C43" s="280" t="s">
        <v>170</v>
      </c>
      <c r="D43" s="280"/>
      <c r="E43" s="280"/>
      <c r="F43" s="280"/>
      <c r="G43" s="280"/>
      <c r="H43" s="280"/>
      <c r="I43" s="280"/>
      <c r="J43" s="280"/>
      <c r="K43" s="280"/>
      <c r="L43" s="280"/>
      <c r="M43" s="280"/>
      <c r="N43" s="281"/>
    </row>
    <row r="44" spans="2:14">
      <c r="B44" s="278"/>
      <c r="C44" s="149" t="s">
        <v>171</v>
      </c>
      <c r="D44" s="150">
        <v>3.9</v>
      </c>
      <c r="E44" s="150">
        <v>4.5999999999999996</v>
      </c>
      <c r="F44" s="150">
        <v>2.7</v>
      </c>
      <c r="G44" s="150">
        <v>3</v>
      </c>
      <c r="H44" s="150">
        <v>4.7</v>
      </c>
      <c r="I44" s="150">
        <v>2.4</v>
      </c>
      <c r="J44" s="150">
        <v>2.2999999999999998</v>
      </c>
      <c r="K44" s="150">
        <v>0.9</v>
      </c>
      <c r="L44" s="150">
        <v>2.5</v>
      </c>
      <c r="M44" s="150">
        <v>3.2</v>
      </c>
      <c r="N44" s="158">
        <v>1.8</v>
      </c>
    </row>
    <row r="45" spans="2:14">
      <c r="B45" s="278"/>
      <c r="C45" s="149" t="s">
        <v>172</v>
      </c>
      <c r="D45" s="150">
        <v>13.7</v>
      </c>
      <c r="E45" s="150">
        <v>18.7</v>
      </c>
      <c r="F45" s="150">
        <v>15.7</v>
      </c>
      <c r="G45" s="150">
        <v>18.3</v>
      </c>
      <c r="H45" s="150">
        <v>21</v>
      </c>
      <c r="I45" s="150">
        <v>19.2</v>
      </c>
      <c r="J45" s="150">
        <v>19</v>
      </c>
      <c r="K45" s="150">
        <v>8.8000000000000007</v>
      </c>
      <c r="L45" s="150">
        <v>9.5</v>
      </c>
      <c r="M45" s="150">
        <v>8.9</v>
      </c>
      <c r="N45" s="158">
        <v>9.6</v>
      </c>
    </row>
    <row r="46" spans="2:14">
      <c r="B46" s="278"/>
      <c r="C46" s="227" t="s">
        <v>173</v>
      </c>
      <c r="D46" s="228">
        <v>82.4</v>
      </c>
      <c r="E46" s="228">
        <v>76.7</v>
      </c>
      <c r="F46" s="228">
        <v>81.599999999999994</v>
      </c>
      <c r="G46" s="228">
        <v>78.7</v>
      </c>
      <c r="H46" s="228">
        <v>74.3</v>
      </c>
      <c r="I46" s="228">
        <v>78.400000000000006</v>
      </c>
      <c r="J46" s="228">
        <v>78.7</v>
      </c>
      <c r="K46" s="228">
        <v>90.3</v>
      </c>
      <c r="L46" s="228">
        <v>88</v>
      </c>
      <c r="M46" s="228">
        <v>87.9</v>
      </c>
      <c r="N46" s="229">
        <v>88.6</v>
      </c>
    </row>
    <row r="47" spans="2:14">
      <c r="B47" s="278" t="s">
        <v>174</v>
      </c>
      <c r="C47" s="280" t="s">
        <v>175</v>
      </c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1"/>
    </row>
    <row r="48" spans="2:14">
      <c r="B48" s="279"/>
      <c r="C48" s="227" t="s">
        <v>176</v>
      </c>
      <c r="D48" s="228">
        <v>72.3</v>
      </c>
      <c r="E48" s="228">
        <v>60.1</v>
      </c>
      <c r="F48" s="228">
        <v>52.5</v>
      </c>
      <c r="G48" s="228">
        <v>49</v>
      </c>
      <c r="H48" s="228">
        <v>49.7</v>
      </c>
      <c r="I48" s="228">
        <v>51.2</v>
      </c>
      <c r="J48" s="228">
        <v>54.9</v>
      </c>
      <c r="K48" s="228">
        <v>57</v>
      </c>
      <c r="L48" s="228">
        <v>61.2</v>
      </c>
      <c r="M48" s="228">
        <v>57</v>
      </c>
      <c r="N48" s="229">
        <v>57.2</v>
      </c>
    </row>
    <row r="49" spans="2:14">
      <c r="B49" s="279"/>
      <c r="C49" s="149" t="s">
        <v>177</v>
      </c>
      <c r="D49" s="150">
        <v>27.7</v>
      </c>
      <c r="E49" s="150">
        <v>39.9</v>
      </c>
      <c r="F49" s="150">
        <v>47.5</v>
      </c>
      <c r="G49" s="150">
        <v>51</v>
      </c>
      <c r="H49" s="150">
        <v>50.3</v>
      </c>
      <c r="I49" s="150">
        <v>48.8</v>
      </c>
      <c r="J49" s="150">
        <v>45.1</v>
      </c>
      <c r="K49" s="150">
        <v>43</v>
      </c>
      <c r="L49" s="150">
        <v>38.799999999999997</v>
      </c>
      <c r="M49" s="150">
        <v>43</v>
      </c>
      <c r="N49" s="158">
        <v>42.8</v>
      </c>
    </row>
    <row r="50" spans="2:14">
      <c r="B50" s="279"/>
      <c r="C50" s="280" t="s">
        <v>178</v>
      </c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1"/>
    </row>
    <row r="51" spans="2:14">
      <c r="B51" s="279"/>
      <c r="C51" s="149" t="s">
        <v>179</v>
      </c>
      <c r="D51" s="150">
        <v>10.3</v>
      </c>
      <c r="E51" s="150">
        <v>15.1</v>
      </c>
      <c r="F51" s="150">
        <v>12.9</v>
      </c>
      <c r="G51" s="150">
        <v>24.9</v>
      </c>
      <c r="H51" s="150">
        <v>19.3</v>
      </c>
      <c r="I51" s="150">
        <v>13.1</v>
      </c>
      <c r="J51" s="150">
        <v>18.5</v>
      </c>
      <c r="K51" s="150">
        <v>13.3</v>
      </c>
      <c r="L51" s="150">
        <v>8.9</v>
      </c>
      <c r="M51" s="150">
        <v>10.7</v>
      </c>
      <c r="N51" s="158">
        <v>13.1</v>
      </c>
    </row>
    <row r="52" spans="2:14">
      <c r="B52" s="279"/>
      <c r="C52" s="149" t="s">
        <v>180</v>
      </c>
      <c r="D52" s="150">
        <v>12.2</v>
      </c>
      <c r="E52" s="150">
        <v>23</v>
      </c>
      <c r="F52" s="150">
        <v>29.8</v>
      </c>
      <c r="G52" s="150">
        <v>27.2</v>
      </c>
      <c r="H52" s="150">
        <v>23.9</v>
      </c>
      <c r="I52" s="150">
        <v>27.8</v>
      </c>
      <c r="J52" s="150">
        <v>21</v>
      </c>
      <c r="K52" s="150">
        <v>22.7</v>
      </c>
      <c r="L52" s="150">
        <v>28</v>
      </c>
      <c r="M52" s="150">
        <v>23.1</v>
      </c>
      <c r="N52" s="158">
        <v>20</v>
      </c>
    </row>
    <row r="53" spans="2:14">
      <c r="B53" s="279"/>
      <c r="C53" s="227" t="s">
        <v>181</v>
      </c>
      <c r="D53" s="228">
        <v>18.600000000000001</v>
      </c>
      <c r="E53" s="228">
        <v>23.9</v>
      </c>
      <c r="F53" s="228">
        <v>20.2</v>
      </c>
      <c r="G53" s="228">
        <v>19.100000000000001</v>
      </c>
      <c r="H53" s="228">
        <v>26.3</v>
      </c>
      <c r="I53" s="228">
        <v>27.5</v>
      </c>
      <c r="J53" s="228">
        <v>24.7</v>
      </c>
      <c r="K53" s="228">
        <v>25.2</v>
      </c>
      <c r="L53" s="228">
        <v>28.4</v>
      </c>
      <c r="M53" s="228">
        <v>27.4</v>
      </c>
      <c r="N53" s="229">
        <v>25.7</v>
      </c>
    </row>
    <row r="54" spans="2:14">
      <c r="B54" s="279"/>
      <c r="C54" s="149" t="s">
        <v>182</v>
      </c>
      <c r="D54" s="150">
        <v>12.3</v>
      </c>
      <c r="E54" s="150">
        <v>17.3</v>
      </c>
      <c r="F54" s="150">
        <v>19.5</v>
      </c>
      <c r="G54" s="150">
        <v>17.100000000000001</v>
      </c>
      <c r="H54" s="150">
        <v>15.1</v>
      </c>
      <c r="I54" s="150">
        <v>21.3</v>
      </c>
      <c r="J54" s="150">
        <v>15.6</v>
      </c>
      <c r="K54" s="150">
        <v>15</v>
      </c>
      <c r="L54" s="150">
        <v>22.1</v>
      </c>
      <c r="M54" s="150">
        <v>20.399999999999999</v>
      </c>
      <c r="N54" s="158">
        <v>17.5</v>
      </c>
    </row>
    <row r="55" spans="2:14">
      <c r="B55" s="279"/>
      <c r="C55" s="149" t="s">
        <v>183</v>
      </c>
      <c r="D55" s="150">
        <v>42</v>
      </c>
      <c r="E55" s="150">
        <v>13.4</v>
      </c>
      <c r="F55" s="150">
        <v>11.8</v>
      </c>
      <c r="G55" s="150">
        <v>5.0999999999999996</v>
      </c>
      <c r="H55" s="150">
        <v>11.9</v>
      </c>
      <c r="I55" s="150">
        <v>5.5</v>
      </c>
      <c r="J55" s="150">
        <v>9.6999999999999993</v>
      </c>
      <c r="K55" s="150">
        <v>15.3</v>
      </c>
      <c r="L55" s="150">
        <v>8.3000000000000007</v>
      </c>
      <c r="M55" s="150">
        <v>12</v>
      </c>
      <c r="N55" s="158">
        <v>15.6</v>
      </c>
    </row>
    <row r="56" spans="2:14">
      <c r="B56" s="279"/>
      <c r="C56" s="149" t="s">
        <v>184</v>
      </c>
      <c r="D56" s="150">
        <v>4.5999999999999996</v>
      </c>
      <c r="E56" s="150">
        <v>7.3</v>
      </c>
      <c r="F56" s="150">
        <v>5.8</v>
      </c>
      <c r="G56" s="150">
        <v>6.6</v>
      </c>
      <c r="H56" s="150">
        <v>3.5</v>
      </c>
      <c r="I56" s="150">
        <v>4.8</v>
      </c>
      <c r="J56" s="150">
        <v>10.5</v>
      </c>
      <c r="K56" s="150">
        <v>8.5</v>
      </c>
      <c r="L56" s="150">
        <v>4.3</v>
      </c>
      <c r="M56" s="150">
        <v>6.4</v>
      </c>
      <c r="N56" s="158">
        <v>8.1</v>
      </c>
    </row>
    <row r="57" spans="2:14">
      <c r="B57" s="279"/>
      <c r="C57" s="280" t="s">
        <v>185</v>
      </c>
      <c r="D57" s="280"/>
      <c r="E57" s="280"/>
      <c r="F57" s="280"/>
      <c r="G57" s="280"/>
      <c r="H57" s="280"/>
      <c r="I57" s="280"/>
      <c r="J57" s="280"/>
      <c r="K57" s="280"/>
      <c r="L57" s="280"/>
      <c r="M57" s="280"/>
      <c r="N57" s="281"/>
    </row>
    <row r="58" spans="2:14">
      <c r="B58" s="279"/>
      <c r="C58" s="149" t="s">
        <v>186</v>
      </c>
      <c r="D58" s="150">
        <v>7.6</v>
      </c>
      <c r="E58" s="150">
        <v>19.399999999999999</v>
      </c>
      <c r="F58" s="150">
        <v>15.9</v>
      </c>
      <c r="G58" s="150">
        <v>10.1</v>
      </c>
      <c r="H58" s="150">
        <v>6.9</v>
      </c>
      <c r="I58" s="150">
        <v>9.8000000000000007</v>
      </c>
      <c r="J58" s="150">
        <v>3.9</v>
      </c>
      <c r="K58" s="150">
        <v>8.1</v>
      </c>
      <c r="L58" s="150">
        <v>3.7</v>
      </c>
      <c r="M58" s="150">
        <v>4</v>
      </c>
      <c r="N58" s="158">
        <v>5.4</v>
      </c>
    </row>
    <row r="59" spans="2:14">
      <c r="B59" s="279"/>
      <c r="C59" s="149" t="s">
        <v>187</v>
      </c>
      <c r="D59" s="150">
        <v>59</v>
      </c>
      <c r="E59" s="150">
        <v>31.6</v>
      </c>
      <c r="F59" s="150">
        <v>40</v>
      </c>
      <c r="G59" s="150">
        <v>40.799999999999997</v>
      </c>
      <c r="H59" s="150">
        <v>40.299999999999997</v>
      </c>
      <c r="I59" s="150">
        <v>38.200000000000003</v>
      </c>
      <c r="J59" s="150">
        <v>46.3</v>
      </c>
      <c r="K59" s="150">
        <v>38.299999999999997</v>
      </c>
      <c r="L59" s="150">
        <v>42.8</v>
      </c>
      <c r="M59" s="150">
        <v>31.4</v>
      </c>
      <c r="N59" s="158">
        <v>26.8</v>
      </c>
    </row>
    <row r="60" spans="2:14">
      <c r="B60" s="279"/>
      <c r="C60" s="227" t="s">
        <v>188</v>
      </c>
      <c r="D60" s="228">
        <v>22.3</v>
      </c>
      <c r="E60" s="228">
        <v>33</v>
      </c>
      <c r="F60" s="228">
        <v>33.799999999999997</v>
      </c>
      <c r="G60" s="228">
        <v>32.700000000000003</v>
      </c>
      <c r="H60" s="228">
        <v>38.5</v>
      </c>
      <c r="I60" s="228">
        <v>24.7</v>
      </c>
      <c r="J60" s="228">
        <v>32.299999999999997</v>
      </c>
      <c r="K60" s="228">
        <v>31.8</v>
      </c>
      <c r="L60" s="228">
        <v>33.299999999999997</v>
      </c>
      <c r="M60" s="228">
        <v>35</v>
      </c>
      <c r="N60" s="231">
        <v>49.1</v>
      </c>
    </row>
    <row r="61" spans="2:14">
      <c r="B61" s="279"/>
      <c r="C61" s="149" t="s">
        <v>189</v>
      </c>
      <c r="D61" s="150">
        <v>10.3</v>
      </c>
      <c r="E61" s="150">
        <v>13.9</v>
      </c>
      <c r="F61" s="150">
        <v>9.9</v>
      </c>
      <c r="G61" s="150">
        <v>14.1</v>
      </c>
      <c r="H61" s="150">
        <v>14.3</v>
      </c>
      <c r="I61" s="150">
        <v>24.2</v>
      </c>
      <c r="J61" s="150">
        <v>17.5</v>
      </c>
      <c r="K61" s="150">
        <v>21.5</v>
      </c>
      <c r="L61" s="150">
        <v>19.3</v>
      </c>
      <c r="M61" s="150">
        <v>29.2</v>
      </c>
      <c r="N61" s="158">
        <v>17.100000000000001</v>
      </c>
    </row>
    <row r="62" spans="2:14">
      <c r="B62" s="279"/>
      <c r="C62" s="280" t="s">
        <v>190</v>
      </c>
      <c r="D62" s="280"/>
      <c r="E62" s="280"/>
      <c r="F62" s="280"/>
      <c r="G62" s="280"/>
      <c r="H62" s="280"/>
      <c r="I62" s="280"/>
      <c r="J62" s="280"/>
      <c r="K62" s="280"/>
      <c r="L62" s="280"/>
      <c r="M62" s="280"/>
      <c r="N62" s="281"/>
    </row>
    <row r="63" spans="2:14">
      <c r="B63" s="279"/>
      <c r="C63" s="149" t="s">
        <v>191</v>
      </c>
      <c r="D63" s="151">
        <v>2871.6</v>
      </c>
      <c r="E63" s="151">
        <v>3325.1</v>
      </c>
      <c r="F63" s="151">
        <v>3095.1</v>
      </c>
      <c r="G63" s="151">
        <v>3102.8</v>
      </c>
      <c r="H63" s="151">
        <v>3966.4</v>
      </c>
      <c r="I63" s="151">
        <v>3544.6</v>
      </c>
      <c r="J63" s="151">
        <v>3974.7</v>
      </c>
      <c r="K63" s="151">
        <v>3053.7</v>
      </c>
      <c r="L63" s="151">
        <v>3159</v>
      </c>
      <c r="M63" s="151">
        <v>2846.6</v>
      </c>
      <c r="N63" s="159">
        <v>3079.22</v>
      </c>
    </row>
    <row r="64" spans="2:14">
      <c r="B64" s="279"/>
      <c r="C64" s="149" t="s">
        <v>192</v>
      </c>
      <c r="D64" s="151">
        <v>2123.1999999999998</v>
      </c>
      <c r="E64" s="151">
        <v>2467.6</v>
      </c>
      <c r="F64" s="151">
        <v>2298.5</v>
      </c>
      <c r="G64" s="151">
        <v>2317.6</v>
      </c>
      <c r="H64" s="151">
        <v>2649.7</v>
      </c>
      <c r="I64" s="151">
        <v>2601.8000000000002</v>
      </c>
      <c r="J64" s="151">
        <v>2954.7</v>
      </c>
      <c r="K64" s="151">
        <v>2436.1999999999998</v>
      </c>
      <c r="L64" s="151">
        <v>2236.1</v>
      </c>
      <c r="M64" s="151">
        <v>1934.9</v>
      </c>
      <c r="N64" s="159">
        <v>1824.27</v>
      </c>
    </row>
    <row r="65" spans="2:14">
      <c r="B65" s="284" t="s">
        <v>259</v>
      </c>
      <c r="C65" s="284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</row>
    <row r="66" spans="2:14"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</row>
    <row r="67" spans="2:14">
      <c r="C67" s="283" t="s">
        <v>260</v>
      </c>
      <c r="D67" s="283"/>
      <c r="E67" s="283"/>
      <c r="F67" s="283"/>
      <c r="G67" s="283"/>
      <c r="H67" s="283"/>
      <c r="I67" s="283"/>
      <c r="J67" s="283"/>
      <c r="K67" s="283"/>
      <c r="L67" s="283"/>
      <c r="M67" s="283"/>
      <c r="N67" s="283"/>
    </row>
    <row r="68" spans="2:14" ht="111.75" customHeight="1">
      <c r="C68" s="282" t="s">
        <v>261</v>
      </c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</row>
  </sheetData>
  <sheetProtection password="9002" sheet="1" objects="1" scenarios="1"/>
  <mergeCells count="21">
    <mergeCell ref="B3:N3"/>
    <mergeCell ref="C68:N68"/>
    <mergeCell ref="C67:N67"/>
    <mergeCell ref="B4:B23"/>
    <mergeCell ref="C5:N5"/>
    <mergeCell ref="C9:N9"/>
    <mergeCell ref="C13:N13"/>
    <mergeCell ref="C18:N18"/>
    <mergeCell ref="B65:N65"/>
    <mergeCell ref="B24:B34"/>
    <mergeCell ref="C24:N24"/>
    <mergeCell ref="C27:N27"/>
    <mergeCell ref="C31:N31"/>
    <mergeCell ref="B35:B46"/>
    <mergeCell ref="C35:N35"/>
    <mergeCell ref="C43:N43"/>
    <mergeCell ref="B47:B64"/>
    <mergeCell ref="C47:N47"/>
    <mergeCell ref="C50:N50"/>
    <mergeCell ref="C57:N57"/>
    <mergeCell ref="C62:N6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M17"/>
  <sheetViews>
    <sheetView workbookViewId="0">
      <selection activeCell="B2" sqref="B2:M2"/>
    </sheetView>
  </sheetViews>
  <sheetFormatPr defaultRowHeight="15"/>
  <cols>
    <col min="1" max="1" width="9.140625" style="5"/>
    <col min="2" max="2" width="50.140625" style="162" bestFit="1" customWidth="1"/>
    <col min="3" max="13" width="9.140625" style="163"/>
    <col min="14" max="16384" width="9.140625" style="5"/>
  </cols>
  <sheetData>
    <row r="2" spans="2:13" ht="15" customHeight="1">
      <c r="B2" s="286" t="s">
        <v>207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</row>
    <row r="3" spans="2:13" s="153" customFormat="1">
      <c r="B3" s="165" t="s">
        <v>208</v>
      </c>
      <c r="C3" s="156">
        <v>2007</v>
      </c>
      <c r="D3" s="156">
        <v>2008</v>
      </c>
      <c r="E3" s="156">
        <v>2009</v>
      </c>
      <c r="F3" s="156">
        <v>2010</v>
      </c>
      <c r="G3" s="156">
        <v>2011</v>
      </c>
      <c r="H3" s="156">
        <v>2012</v>
      </c>
      <c r="I3" s="156">
        <v>2013</v>
      </c>
      <c r="J3" s="156">
        <v>2014</v>
      </c>
      <c r="K3" s="156">
        <v>2015</v>
      </c>
      <c r="L3" s="156">
        <v>2016</v>
      </c>
      <c r="M3" s="157">
        <v>2017</v>
      </c>
    </row>
    <row r="4" spans="2:13" s="164" customFormat="1">
      <c r="B4" s="166" t="s">
        <v>194</v>
      </c>
      <c r="C4" s="150">
        <v>411</v>
      </c>
      <c r="D4" s="150">
        <v>199</v>
      </c>
      <c r="E4" s="150">
        <v>207</v>
      </c>
      <c r="F4" s="150">
        <v>235</v>
      </c>
      <c r="G4" s="150">
        <v>234</v>
      </c>
      <c r="H4" s="150">
        <v>258</v>
      </c>
      <c r="I4" s="150">
        <v>280</v>
      </c>
      <c r="J4" s="150">
        <v>307</v>
      </c>
      <c r="K4" s="150">
        <v>315</v>
      </c>
      <c r="L4" s="150" t="s">
        <v>26</v>
      </c>
      <c r="M4" s="158">
        <v>304</v>
      </c>
    </row>
    <row r="5" spans="2:13" s="164" customFormat="1">
      <c r="B5" s="166" t="s">
        <v>195</v>
      </c>
      <c r="C5" s="150">
        <v>343</v>
      </c>
      <c r="D5" s="150">
        <v>178</v>
      </c>
      <c r="E5" s="150">
        <v>171</v>
      </c>
      <c r="F5" s="150">
        <v>173</v>
      </c>
      <c r="G5" s="150">
        <v>190</v>
      </c>
      <c r="H5" s="150">
        <v>279</v>
      </c>
      <c r="I5" s="150">
        <v>337</v>
      </c>
      <c r="J5" s="150">
        <v>354</v>
      </c>
      <c r="K5" s="150">
        <v>256</v>
      </c>
      <c r="L5" s="150" t="s">
        <v>26</v>
      </c>
      <c r="M5" s="158">
        <v>245</v>
      </c>
    </row>
    <row r="6" spans="2:13" s="164" customFormat="1">
      <c r="B6" s="166" t="s">
        <v>196</v>
      </c>
      <c r="C6" s="150" t="s">
        <v>26</v>
      </c>
      <c r="D6" s="160">
        <v>5953</v>
      </c>
      <c r="E6" s="160">
        <v>4840</v>
      </c>
      <c r="F6" s="160">
        <v>5829</v>
      </c>
      <c r="G6" s="160">
        <v>5943</v>
      </c>
      <c r="H6" s="160">
        <v>8991</v>
      </c>
      <c r="I6" s="160">
        <v>10813</v>
      </c>
      <c r="J6" s="160">
        <v>11290</v>
      </c>
      <c r="K6" s="160">
        <v>8391</v>
      </c>
      <c r="L6" s="150" t="s">
        <v>26</v>
      </c>
      <c r="M6" s="167">
        <v>9317</v>
      </c>
    </row>
    <row r="7" spans="2:13" s="164" customFormat="1">
      <c r="B7" s="166" t="s">
        <v>197</v>
      </c>
      <c r="C7" s="150" t="s">
        <v>26</v>
      </c>
      <c r="D7" s="160">
        <v>13253</v>
      </c>
      <c r="E7" s="160">
        <v>11203</v>
      </c>
      <c r="F7" s="160">
        <v>12686</v>
      </c>
      <c r="G7" s="160">
        <v>15656</v>
      </c>
      <c r="H7" s="160">
        <v>21367</v>
      </c>
      <c r="I7" s="160">
        <v>25503</v>
      </c>
      <c r="J7" s="160">
        <v>27146</v>
      </c>
      <c r="K7" s="160">
        <v>20264</v>
      </c>
      <c r="L7" s="150" t="s">
        <v>26</v>
      </c>
      <c r="M7" s="167">
        <v>22227</v>
      </c>
    </row>
    <row r="8" spans="2:13" s="164" customFormat="1">
      <c r="B8" s="166" t="s">
        <v>198</v>
      </c>
      <c r="C8" s="150" t="s">
        <v>26</v>
      </c>
      <c r="D8" s="150" t="s">
        <v>26</v>
      </c>
      <c r="E8" s="150">
        <v>1</v>
      </c>
      <c r="F8" s="150">
        <v>2</v>
      </c>
      <c r="G8" s="150">
        <v>1</v>
      </c>
      <c r="H8" s="150">
        <v>3</v>
      </c>
      <c r="I8" s="150">
        <v>4</v>
      </c>
      <c r="J8" s="150">
        <v>6</v>
      </c>
      <c r="K8" s="150">
        <v>8</v>
      </c>
      <c r="L8" s="150" t="s">
        <v>26</v>
      </c>
      <c r="M8" s="158">
        <v>8</v>
      </c>
    </row>
    <row r="9" spans="2:13" s="164" customFormat="1">
      <c r="B9" s="166" t="s">
        <v>199</v>
      </c>
      <c r="C9" s="150" t="s">
        <v>26</v>
      </c>
      <c r="D9" s="150" t="s">
        <v>26</v>
      </c>
      <c r="E9" s="150">
        <v>21</v>
      </c>
      <c r="F9" s="150">
        <v>51</v>
      </c>
      <c r="G9" s="150">
        <v>114</v>
      </c>
      <c r="H9" s="150">
        <v>142</v>
      </c>
      <c r="I9" s="150">
        <v>140</v>
      </c>
      <c r="J9" s="150">
        <v>170</v>
      </c>
      <c r="K9" s="150">
        <v>199</v>
      </c>
      <c r="L9" s="150" t="s">
        <v>26</v>
      </c>
      <c r="M9" s="158">
        <v>87</v>
      </c>
    </row>
    <row r="10" spans="2:13" s="164" customFormat="1">
      <c r="B10" s="166" t="s">
        <v>200</v>
      </c>
      <c r="C10" s="150">
        <v>5</v>
      </c>
      <c r="D10" s="150">
        <v>6</v>
      </c>
      <c r="E10" s="150">
        <v>5</v>
      </c>
      <c r="F10" s="150">
        <v>3</v>
      </c>
      <c r="G10" s="150">
        <v>3</v>
      </c>
      <c r="H10" s="150">
        <v>2</v>
      </c>
      <c r="I10" s="150">
        <v>3</v>
      </c>
      <c r="J10" s="150">
        <v>1</v>
      </c>
      <c r="K10" s="150" t="s">
        <v>26</v>
      </c>
      <c r="L10" s="150" t="s">
        <v>26</v>
      </c>
      <c r="M10" s="158">
        <v>0</v>
      </c>
    </row>
    <row r="11" spans="2:13" s="164" customFormat="1">
      <c r="B11" s="166" t="s">
        <v>201</v>
      </c>
      <c r="C11" s="150">
        <v>184</v>
      </c>
      <c r="D11" s="150">
        <v>107</v>
      </c>
      <c r="E11" s="150">
        <v>126</v>
      </c>
      <c r="F11" s="150">
        <v>144</v>
      </c>
      <c r="G11" s="150">
        <v>150</v>
      </c>
      <c r="H11" s="150">
        <v>155</v>
      </c>
      <c r="I11" s="150">
        <v>153</v>
      </c>
      <c r="J11" s="150">
        <v>167</v>
      </c>
      <c r="K11" s="150">
        <v>157</v>
      </c>
      <c r="L11" s="150" t="s">
        <v>26</v>
      </c>
      <c r="M11" s="158">
        <v>149</v>
      </c>
    </row>
    <row r="12" spans="2:13" s="164" customFormat="1">
      <c r="B12" s="166" t="s">
        <v>202</v>
      </c>
      <c r="C12" s="150" t="s">
        <v>26</v>
      </c>
      <c r="D12" s="150" t="s">
        <v>26</v>
      </c>
      <c r="E12" s="150">
        <v>1</v>
      </c>
      <c r="F12" s="150">
        <v>12</v>
      </c>
      <c r="G12" s="150">
        <v>20</v>
      </c>
      <c r="H12" s="150">
        <v>22</v>
      </c>
      <c r="I12" s="150">
        <v>40</v>
      </c>
      <c r="J12" s="150">
        <v>71</v>
      </c>
      <c r="K12" s="150">
        <v>89</v>
      </c>
      <c r="L12" s="150" t="s">
        <v>26</v>
      </c>
      <c r="M12" s="158">
        <v>79</v>
      </c>
    </row>
    <row r="13" spans="2:13" s="164" customFormat="1">
      <c r="B13" s="166" t="s">
        <v>203</v>
      </c>
      <c r="C13" s="150">
        <v>45</v>
      </c>
      <c r="D13" s="150">
        <v>19</v>
      </c>
      <c r="E13" s="150">
        <v>20</v>
      </c>
      <c r="F13" s="150">
        <v>30</v>
      </c>
      <c r="G13" s="150">
        <v>38</v>
      </c>
      <c r="H13" s="150">
        <v>40</v>
      </c>
      <c r="I13" s="150">
        <v>50</v>
      </c>
      <c r="J13" s="150">
        <v>54</v>
      </c>
      <c r="K13" s="150">
        <v>59</v>
      </c>
      <c r="L13" s="150" t="s">
        <v>26</v>
      </c>
      <c r="M13" s="158">
        <v>47</v>
      </c>
    </row>
    <row r="14" spans="2:13" s="164" customFormat="1">
      <c r="B14" s="166" t="s">
        <v>204</v>
      </c>
      <c r="C14" s="150" t="s">
        <v>26</v>
      </c>
      <c r="D14" s="150">
        <v>8</v>
      </c>
      <c r="E14" s="150">
        <v>13</v>
      </c>
      <c r="F14" s="150">
        <v>12</v>
      </c>
      <c r="G14" s="150">
        <v>9</v>
      </c>
      <c r="H14" s="150">
        <v>13</v>
      </c>
      <c r="I14" s="150">
        <v>16</v>
      </c>
      <c r="J14" s="150">
        <v>19</v>
      </c>
      <c r="K14" s="150">
        <v>19</v>
      </c>
      <c r="L14" s="150" t="s">
        <v>26</v>
      </c>
      <c r="M14" s="158">
        <v>27</v>
      </c>
    </row>
    <row r="15" spans="2:13" s="164" customFormat="1">
      <c r="B15" s="166" t="s">
        <v>205</v>
      </c>
      <c r="C15" s="150">
        <v>325</v>
      </c>
      <c r="D15" s="150">
        <v>52</v>
      </c>
      <c r="E15" s="150">
        <v>94</v>
      </c>
      <c r="F15" s="150">
        <v>111</v>
      </c>
      <c r="G15" s="150">
        <v>114</v>
      </c>
      <c r="H15" s="150">
        <v>117</v>
      </c>
      <c r="I15" s="150" t="s">
        <v>206</v>
      </c>
      <c r="J15" s="150" t="s">
        <v>206</v>
      </c>
      <c r="K15" s="150">
        <v>168</v>
      </c>
      <c r="L15" s="150" t="s">
        <v>26</v>
      </c>
      <c r="M15" s="158">
        <v>221</v>
      </c>
    </row>
    <row r="16" spans="2:13" s="155" customFormat="1">
      <c r="B16" s="165" t="s">
        <v>28</v>
      </c>
      <c r="C16" s="161">
        <f>SUM(C4,C5,C8,C9,C10,C11,C12,C13,C14,C15)</f>
        <v>1313</v>
      </c>
      <c r="D16" s="161">
        <f t="shared" ref="D16:M16" si="0">SUM(D4,D5,D8,D9,D10,D11,D12,D13,D14,D15)</f>
        <v>569</v>
      </c>
      <c r="E16" s="161">
        <f t="shared" si="0"/>
        <v>659</v>
      </c>
      <c r="F16" s="161">
        <f t="shared" si="0"/>
        <v>773</v>
      </c>
      <c r="G16" s="161">
        <f t="shared" si="0"/>
        <v>873</v>
      </c>
      <c r="H16" s="161">
        <f t="shared" si="0"/>
        <v>1031</v>
      </c>
      <c r="I16" s="161">
        <f t="shared" si="0"/>
        <v>1023</v>
      </c>
      <c r="J16" s="161">
        <f t="shared" si="0"/>
        <v>1149</v>
      </c>
      <c r="K16" s="161">
        <f t="shared" si="0"/>
        <v>1270</v>
      </c>
      <c r="L16" s="161">
        <f t="shared" si="0"/>
        <v>0</v>
      </c>
      <c r="M16" s="168">
        <f t="shared" si="0"/>
        <v>1167</v>
      </c>
    </row>
    <row r="17" spans="2:13" ht="73.5" customHeight="1">
      <c r="B17" s="285" t="s">
        <v>256</v>
      </c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</row>
  </sheetData>
  <sheetProtection password="9002" sheet="1" objects="1" scenarios="1"/>
  <mergeCells count="2">
    <mergeCell ref="B17:M17"/>
    <mergeCell ref="B2:M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PIB_MS</vt:lpstr>
      <vt:lpstr>VA_MS</vt:lpstr>
      <vt:lpstr>ACT_MS</vt:lpstr>
      <vt:lpstr>Fluxo_de_Passageiros</vt:lpstr>
      <vt:lpstr>Internacionais_todas_as_vias</vt:lpstr>
      <vt:lpstr>Internacionais_Terrestres</vt:lpstr>
      <vt:lpstr>Demanda_Internacional</vt:lpstr>
      <vt:lpstr>CADASTUR</vt:lpstr>
    </vt:vector>
  </TitlesOfParts>
  <Company>Fundtur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Dax Peres Goulart</dc:creator>
  <cp:lastModifiedBy>Junior Vieira</cp:lastModifiedBy>
  <cp:lastPrinted>2018-07-26T15:27:51Z</cp:lastPrinted>
  <dcterms:created xsi:type="dcterms:W3CDTF">2018-05-30T19:25:44Z</dcterms:created>
  <dcterms:modified xsi:type="dcterms:W3CDTF">2018-07-26T15:34:34Z</dcterms:modified>
</cp:coreProperties>
</file>