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fileSharing readOnlyRecommended="1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ACKUP OBSERVATURMS\BACKUP COMPILADO DADOS\COMPILADO DADOS\SÉRIE HISTÓRICA\"/>
    </mc:Choice>
  </mc:AlternateContent>
  <bookViews>
    <workbookView xWindow="0" yWindow="0" windowWidth="24000" windowHeight="9630" tabRatio="809" activeTab="3"/>
  </bookViews>
  <sheets>
    <sheet name="PIB_MS" sheetId="6" r:id="rId1"/>
    <sheet name="VA_MS" sheetId="7" r:id="rId2"/>
    <sheet name="ACT_MS" sheetId="8" r:id="rId3"/>
    <sheet name="Fluxo_de_Passageiros" sheetId="1" r:id="rId4"/>
    <sheet name="Internacionais_Terrestres" sheetId="3" r:id="rId5"/>
    <sheet name="Internacional_todas_as_vias" sheetId="9" r:id="rId6"/>
    <sheet name="CADASTUR" sheetId="5" r:id="rId7"/>
    <sheet name="Demanda_Internacional" sheetId="4" r:id="rId8"/>
  </sheets>
  <externalReferences>
    <externalReference r:id="rId9"/>
    <externalReference r:id="rId10"/>
  </externalReferences>
  <definedNames>
    <definedName name="_xlnm.Print_Area" localSheetId="7">Demanda_Internacional!$B$1:$P$67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53" i="1" l="1"/>
  <c r="M65" i="6" l="1"/>
  <c r="M64" i="6"/>
  <c r="M63" i="6"/>
  <c r="M62" i="6"/>
  <c r="M61" i="6"/>
  <c r="M60" i="6"/>
  <c r="M59" i="6"/>
  <c r="M58" i="6"/>
  <c r="M57" i="6"/>
  <c r="M56" i="6"/>
  <c r="M55" i="6"/>
  <c r="M54" i="6"/>
  <c r="M53" i="6"/>
  <c r="M52" i="6"/>
  <c r="M51" i="6"/>
  <c r="M50" i="6"/>
  <c r="M49" i="6"/>
  <c r="M48" i="6"/>
  <c r="M47" i="6"/>
  <c r="M46" i="6"/>
  <c r="M45" i="6"/>
  <c r="M44" i="6"/>
  <c r="Q7" i="1"/>
  <c r="N23" i="7" l="1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Q15" i="5" l="1"/>
  <c r="P15" i="5"/>
  <c r="Q50" i="1" l="1"/>
  <c r="Q9" i="1" s="1"/>
  <c r="S49" i="1"/>
  <c r="S48" i="1"/>
  <c r="Q47" i="1"/>
  <c r="Q45" i="1"/>
  <c r="Q44" i="1" s="1"/>
  <c r="P41" i="1"/>
  <c r="Q42" i="1"/>
  <c r="Q41" i="1" s="1"/>
  <c r="Q40" i="1" l="1"/>
  <c r="Q8" i="1" l="1"/>
  <c r="Q55" i="1"/>
  <c r="Q54" i="1"/>
  <c r="Q10" i="1" s="1"/>
  <c r="Q12" i="1" s="1"/>
  <c r="M44" i="1"/>
  <c r="P50" i="1"/>
  <c r="O15" i="7" l="1"/>
  <c r="O14" i="7"/>
  <c r="O7" i="7"/>
  <c r="O6" i="7"/>
  <c r="N24" i="7"/>
  <c r="O24" i="7" s="1"/>
  <c r="O23" i="7"/>
  <c r="O22" i="7"/>
  <c r="O21" i="7"/>
  <c r="O20" i="7"/>
  <c r="O19" i="7"/>
  <c r="O18" i="7"/>
  <c r="O17" i="7"/>
  <c r="O16" i="7"/>
  <c r="O13" i="7"/>
  <c r="O12" i="7"/>
  <c r="O11" i="7"/>
  <c r="O10" i="7"/>
  <c r="O9" i="7"/>
  <c r="O8" i="7"/>
  <c r="O5" i="7"/>
  <c r="O4" i="7"/>
  <c r="O3" i="7"/>
  <c r="N4" i="6"/>
  <c r="N5" i="6"/>
  <c r="N6" i="6"/>
  <c r="N8" i="6"/>
  <c r="N9" i="6"/>
  <c r="N10" i="6"/>
  <c r="N11" i="6"/>
  <c r="N13" i="6"/>
  <c r="N14" i="6"/>
  <c r="N15" i="6"/>
  <c r="N16" i="6"/>
  <c r="N17" i="6"/>
  <c r="N18" i="6"/>
  <c r="N19" i="6"/>
  <c r="N20" i="6"/>
  <c r="N21" i="6"/>
  <c r="N22" i="6"/>
  <c r="N23" i="6"/>
  <c r="N24" i="6"/>
  <c r="L65" i="6"/>
  <c r="L64" i="6"/>
  <c r="L63" i="6"/>
  <c r="L62" i="6"/>
  <c r="N62" i="6" s="1"/>
  <c r="L61" i="6"/>
  <c r="L60" i="6"/>
  <c r="L59" i="6"/>
  <c r="L58" i="6"/>
  <c r="N58" i="6" s="1"/>
  <c r="L57" i="6"/>
  <c r="L56" i="6"/>
  <c r="L55" i="6"/>
  <c r="L54" i="6"/>
  <c r="N54" i="6" s="1"/>
  <c r="L53" i="6"/>
  <c r="L52" i="6"/>
  <c r="L51" i="6"/>
  <c r="L50" i="6"/>
  <c r="N50" i="6" s="1"/>
  <c r="L49" i="6"/>
  <c r="L48" i="6"/>
  <c r="L47" i="6"/>
  <c r="L46" i="6"/>
  <c r="N46" i="6" s="1"/>
  <c r="L45" i="6"/>
  <c r="L44" i="6"/>
  <c r="K65" i="6"/>
  <c r="N65" i="6" s="1"/>
  <c r="K64" i="6"/>
  <c r="N64" i="6" s="1"/>
  <c r="K63" i="6"/>
  <c r="K62" i="6"/>
  <c r="K61" i="6"/>
  <c r="N61" i="6" s="1"/>
  <c r="K60" i="6"/>
  <c r="N60" i="6" s="1"/>
  <c r="K59" i="6"/>
  <c r="N59" i="6" s="1"/>
  <c r="K58" i="6"/>
  <c r="K57" i="6"/>
  <c r="N57" i="6" s="1"/>
  <c r="K56" i="6"/>
  <c r="N56" i="6" s="1"/>
  <c r="K55" i="6"/>
  <c r="K54" i="6"/>
  <c r="K53" i="6"/>
  <c r="N53" i="6" s="1"/>
  <c r="K52" i="6"/>
  <c r="N52" i="6" s="1"/>
  <c r="K51" i="6"/>
  <c r="N51" i="6" s="1"/>
  <c r="K50" i="6"/>
  <c r="K49" i="6"/>
  <c r="N49" i="6" s="1"/>
  <c r="K48" i="6"/>
  <c r="N48" i="6" s="1"/>
  <c r="K47" i="6"/>
  <c r="K46" i="6"/>
  <c r="K45" i="6"/>
  <c r="N45" i="6" s="1"/>
  <c r="T113" i="1"/>
  <c r="U112" i="1" s="1"/>
  <c r="N63" i="6" l="1"/>
  <c r="O16" i="6"/>
  <c r="N55" i="6"/>
  <c r="N47" i="6"/>
  <c r="O6" i="6"/>
  <c r="O9" i="6"/>
  <c r="O5" i="6"/>
  <c r="O15" i="6"/>
  <c r="O23" i="6"/>
  <c r="O8" i="6"/>
  <c r="O17" i="6"/>
  <c r="O19" i="6"/>
  <c r="O11" i="6"/>
  <c r="O20" i="6"/>
  <c r="O13" i="6"/>
  <c r="O21" i="6"/>
  <c r="O4" i="6"/>
  <c r="O14" i="6"/>
  <c r="O22" i="6"/>
  <c r="O18" i="6"/>
  <c r="O24" i="6"/>
  <c r="O10" i="6"/>
  <c r="U110" i="1"/>
  <c r="U109" i="1"/>
  <c r="U107" i="1"/>
  <c r="U111" i="1"/>
  <c r="U108" i="1"/>
  <c r="S46" i="1"/>
  <c r="S45" i="1"/>
  <c r="S43" i="1"/>
  <c r="S42" i="1"/>
  <c r="N26" i="9" l="1"/>
  <c r="E137" i="1" l="1"/>
  <c r="D137" i="1"/>
  <c r="C137" i="1"/>
  <c r="G136" i="1"/>
  <c r="G135" i="1"/>
  <c r="F134" i="1"/>
  <c r="G134" i="1" s="1"/>
  <c r="G133" i="1"/>
  <c r="G132" i="1"/>
  <c r="F131" i="1"/>
  <c r="G131" i="1" s="1"/>
  <c r="G130" i="1"/>
  <c r="G129" i="1"/>
  <c r="G128" i="1"/>
  <c r="G127" i="1"/>
  <c r="F126" i="1"/>
  <c r="Q26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P26" i="9"/>
  <c r="O26" i="9"/>
  <c r="M26" i="9"/>
  <c r="L26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S19" i="9"/>
  <c r="R19" i="9"/>
  <c r="S18" i="9"/>
  <c r="R18" i="9"/>
  <c r="S17" i="9"/>
  <c r="R17" i="9"/>
  <c r="S16" i="9"/>
  <c r="R16" i="9"/>
  <c r="Q10" i="9"/>
  <c r="Q25" i="9" s="1"/>
  <c r="P10" i="9"/>
  <c r="P25" i="9" s="1"/>
  <c r="O10" i="9"/>
  <c r="O25" i="9" s="1"/>
  <c r="N10" i="9"/>
  <c r="P51" i="9" s="1"/>
  <c r="M10" i="9"/>
  <c r="M25" i="9" s="1"/>
  <c r="L10" i="9"/>
  <c r="N51" i="9" s="1"/>
  <c r="K10" i="9"/>
  <c r="M51" i="9" s="1"/>
  <c r="J10" i="9"/>
  <c r="L52" i="9" s="1"/>
  <c r="I10" i="9"/>
  <c r="I25" i="9" s="1"/>
  <c r="I28" i="9" s="1"/>
  <c r="H10" i="9"/>
  <c r="J53" i="9" s="1"/>
  <c r="G10" i="9"/>
  <c r="I53" i="9" s="1"/>
  <c r="F10" i="9"/>
  <c r="F25" i="9" s="1"/>
  <c r="E10" i="9"/>
  <c r="E25" i="9" s="1"/>
  <c r="E28" i="9" s="1"/>
  <c r="D10" i="9"/>
  <c r="F52" i="9" s="1"/>
  <c r="S9" i="9"/>
  <c r="R9" i="9"/>
  <c r="S8" i="9"/>
  <c r="R8" i="9"/>
  <c r="S7" i="9"/>
  <c r="R7" i="9"/>
  <c r="S6" i="9"/>
  <c r="R6" i="9"/>
  <c r="Q53" i="9"/>
  <c r="O52" i="9"/>
  <c r="Q163" i="9"/>
  <c r="P163" i="9"/>
  <c r="O163" i="9"/>
  <c r="N163" i="9"/>
  <c r="M163" i="9"/>
  <c r="L163" i="9"/>
  <c r="K163" i="9"/>
  <c r="J163" i="9"/>
  <c r="I163" i="9"/>
  <c r="H163" i="9"/>
  <c r="G163" i="9"/>
  <c r="F163" i="9"/>
  <c r="E163" i="9"/>
  <c r="S162" i="9"/>
  <c r="R162" i="9"/>
  <c r="S161" i="9"/>
  <c r="R161" i="9"/>
  <c r="S160" i="9"/>
  <c r="R160" i="9"/>
  <c r="S159" i="9"/>
  <c r="R159" i="9"/>
  <c r="S158" i="9"/>
  <c r="R158" i="9"/>
  <c r="S157" i="9"/>
  <c r="R157" i="9"/>
  <c r="S156" i="9"/>
  <c r="R156" i="9"/>
  <c r="S155" i="9"/>
  <c r="R155" i="9"/>
  <c r="S154" i="9"/>
  <c r="R154" i="9"/>
  <c r="S153" i="9"/>
  <c r="R153" i="9"/>
  <c r="S152" i="9"/>
  <c r="R152" i="9"/>
  <c r="S151" i="9"/>
  <c r="R151" i="9"/>
  <c r="S150" i="9"/>
  <c r="R150" i="9"/>
  <c r="S149" i="9"/>
  <c r="R149" i="9"/>
  <c r="S148" i="9"/>
  <c r="R148" i="9"/>
  <c r="S147" i="9"/>
  <c r="R147" i="9"/>
  <c r="S146" i="9"/>
  <c r="R146" i="9"/>
  <c r="S145" i="9"/>
  <c r="R145" i="9"/>
  <c r="S144" i="9"/>
  <c r="R144" i="9"/>
  <c r="S143" i="9"/>
  <c r="R143" i="9"/>
  <c r="S142" i="9"/>
  <c r="R142" i="9"/>
  <c r="S141" i="9"/>
  <c r="R141" i="9"/>
  <c r="S140" i="9"/>
  <c r="R140" i="9"/>
  <c r="S139" i="9"/>
  <c r="R139" i="9"/>
  <c r="S138" i="9"/>
  <c r="R138" i="9"/>
  <c r="S137" i="9"/>
  <c r="R137" i="9"/>
  <c r="S136" i="9"/>
  <c r="R136" i="9"/>
  <c r="S135" i="9"/>
  <c r="R135" i="9"/>
  <c r="S134" i="9"/>
  <c r="R134" i="9"/>
  <c r="S133" i="9"/>
  <c r="R133" i="9"/>
  <c r="S132" i="9"/>
  <c r="R132" i="9"/>
  <c r="S131" i="9"/>
  <c r="R131" i="9"/>
  <c r="S130" i="9"/>
  <c r="R130" i="9"/>
  <c r="S129" i="9"/>
  <c r="R129" i="9"/>
  <c r="S128" i="9"/>
  <c r="R128" i="9"/>
  <c r="S127" i="9"/>
  <c r="R127" i="9"/>
  <c r="S126" i="9"/>
  <c r="R126" i="9"/>
  <c r="S125" i="9"/>
  <c r="R125" i="9"/>
  <c r="S124" i="9"/>
  <c r="R124" i="9"/>
  <c r="S123" i="9"/>
  <c r="R123" i="9"/>
  <c r="S122" i="9"/>
  <c r="R122" i="9"/>
  <c r="S121" i="9"/>
  <c r="R121" i="9"/>
  <c r="S120" i="9"/>
  <c r="R120" i="9"/>
  <c r="S119" i="9"/>
  <c r="R119" i="9"/>
  <c r="S118" i="9"/>
  <c r="R118" i="9"/>
  <c r="S117" i="9"/>
  <c r="R117" i="9"/>
  <c r="S116" i="9"/>
  <c r="R116" i="9"/>
  <c r="S115" i="9"/>
  <c r="R115" i="9"/>
  <c r="S114" i="9"/>
  <c r="R114" i="9"/>
  <c r="S113" i="9"/>
  <c r="R113" i="9"/>
  <c r="S112" i="9"/>
  <c r="R112" i="9"/>
  <c r="S111" i="9"/>
  <c r="R111" i="9"/>
  <c r="S110" i="9"/>
  <c r="R110" i="9"/>
  <c r="S109" i="9"/>
  <c r="R109" i="9"/>
  <c r="S108" i="9"/>
  <c r="R108" i="9"/>
  <c r="S107" i="9"/>
  <c r="R107" i="9"/>
  <c r="S106" i="9"/>
  <c r="R106" i="9"/>
  <c r="S105" i="9"/>
  <c r="R105" i="9"/>
  <c r="S104" i="9"/>
  <c r="R104" i="9"/>
  <c r="S103" i="9"/>
  <c r="R103" i="9"/>
  <c r="S102" i="9"/>
  <c r="R102" i="9"/>
  <c r="S101" i="9"/>
  <c r="R101" i="9"/>
  <c r="S100" i="9"/>
  <c r="R100" i="9"/>
  <c r="S99" i="9"/>
  <c r="R99" i="9"/>
  <c r="S98" i="9"/>
  <c r="R98" i="9"/>
  <c r="S97" i="9"/>
  <c r="R97" i="9"/>
  <c r="S96" i="9"/>
  <c r="R96" i="9"/>
  <c r="S95" i="9"/>
  <c r="R95" i="9"/>
  <c r="S94" i="9"/>
  <c r="R94" i="9"/>
  <c r="S93" i="9"/>
  <c r="R93" i="9"/>
  <c r="S92" i="9"/>
  <c r="R92" i="9"/>
  <c r="S91" i="9"/>
  <c r="R91" i="9"/>
  <c r="S90" i="9"/>
  <c r="R90" i="9"/>
  <c r="S89" i="9"/>
  <c r="R89" i="9"/>
  <c r="S88" i="9"/>
  <c r="R88" i="9"/>
  <c r="S87" i="9"/>
  <c r="R87" i="9"/>
  <c r="S86" i="9"/>
  <c r="R86" i="9"/>
  <c r="S85" i="9"/>
  <c r="R85" i="9"/>
  <c r="S84" i="9"/>
  <c r="R84" i="9"/>
  <c r="S83" i="9"/>
  <c r="R83" i="9"/>
  <c r="S82" i="9"/>
  <c r="R82" i="9"/>
  <c r="S81" i="9"/>
  <c r="R81" i="9"/>
  <c r="S80" i="9"/>
  <c r="R80" i="9"/>
  <c r="S79" i="9"/>
  <c r="R79" i="9"/>
  <c r="S78" i="9"/>
  <c r="R78" i="9"/>
  <c r="J52" i="9" l="1"/>
  <c r="J54" i="9" s="1"/>
  <c r="Q51" i="9"/>
  <c r="O28" i="9"/>
  <c r="D25" i="9"/>
  <c r="D28" i="9" s="1"/>
  <c r="N52" i="9"/>
  <c r="G25" i="9"/>
  <c r="G28" i="9" s="1"/>
  <c r="P28" i="9"/>
  <c r="H53" i="9"/>
  <c r="K25" i="9"/>
  <c r="K28" i="9" s="1"/>
  <c r="L25" i="9"/>
  <c r="L28" i="9" s="1"/>
  <c r="S20" i="9"/>
  <c r="M28" i="9"/>
  <c r="R10" i="9"/>
  <c r="T10" i="9" s="1"/>
  <c r="G52" i="9"/>
  <c r="R52" i="9"/>
  <c r="R53" i="9"/>
  <c r="R20" i="9"/>
  <c r="T16" i="9" s="1"/>
  <c r="H51" i="9"/>
  <c r="J51" i="9"/>
  <c r="N25" i="9"/>
  <c r="N28" i="9" s="1"/>
  <c r="S27" i="9"/>
  <c r="R51" i="9"/>
  <c r="H25" i="9"/>
  <c r="H28" i="9" s="1"/>
  <c r="F28" i="9"/>
  <c r="K51" i="9"/>
  <c r="P52" i="9"/>
  <c r="S10" i="9"/>
  <c r="J25" i="9"/>
  <c r="J28" i="9" s="1"/>
  <c r="F137" i="1"/>
  <c r="G137" i="1" s="1"/>
  <c r="H128" i="1" s="1"/>
  <c r="G126" i="1"/>
  <c r="S26" i="9"/>
  <c r="Q28" i="9"/>
  <c r="R26" i="9"/>
  <c r="R27" i="9"/>
  <c r="F51" i="9"/>
  <c r="L53" i="9"/>
  <c r="L51" i="9"/>
  <c r="S163" i="9"/>
  <c r="H52" i="9"/>
  <c r="N53" i="9"/>
  <c r="S52" i="9"/>
  <c r="F53" i="9"/>
  <c r="K52" i="9"/>
  <c r="P53" i="9"/>
  <c r="G51" i="9"/>
  <c r="O51" i="9"/>
  <c r="I52" i="9"/>
  <c r="Q52" i="9"/>
  <c r="K53" i="9"/>
  <c r="S53" i="9"/>
  <c r="I51" i="9"/>
  <c r="M53" i="9"/>
  <c r="R163" i="9"/>
  <c r="T163" i="9" s="1"/>
  <c r="M52" i="9"/>
  <c r="G53" i="9"/>
  <c r="O53" i="9"/>
  <c r="Q54" i="9" l="1"/>
  <c r="H54" i="9"/>
  <c r="H127" i="1"/>
  <c r="H129" i="1"/>
  <c r="H136" i="1"/>
  <c r="H134" i="1"/>
  <c r="H135" i="1"/>
  <c r="H130" i="1"/>
  <c r="H132" i="1"/>
  <c r="H126" i="1"/>
  <c r="H131" i="1"/>
  <c r="H133" i="1"/>
  <c r="T143" i="9"/>
  <c r="T138" i="9"/>
  <c r="T147" i="9"/>
  <c r="K54" i="9"/>
  <c r="T134" i="9"/>
  <c r="T160" i="9"/>
  <c r="R54" i="9"/>
  <c r="T130" i="9"/>
  <c r="T103" i="9"/>
  <c r="T90" i="9"/>
  <c r="T87" i="9"/>
  <c r="T116" i="9"/>
  <c r="T8" i="9"/>
  <c r="T18" i="9"/>
  <c r="T119" i="9"/>
  <c r="T91" i="9"/>
  <c r="T82" i="9"/>
  <c r="T128" i="9"/>
  <c r="T117" i="9"/>
  <c r="T104" i="9"/>
  <c r="T97" i="9"/>
  <c r="T159" i="9"/>
  <c r="T146" i="9"/>
  <c r="T81" i="9"/>
  <c r="N54" i="9"/>
  <c r="T9" i="9"/>
  <c r="S25" i="9"/>
  <c r="R25" i="9"/>
  <c r="R28" i="9" s="1"/>
  <c r="T26" i="9" s="1"/>
  <c r="P54" i="9"/>
  <c r="T7" i="9"/>
  <c r="T95" i="9"/>
  <c r="T94" i="9"/>
  <c r="L54" i="9"/>
  <c r="T17" i="9"/>
  <c r="T19" i="9"/>
  <c r="T20" i="9"/>
  <c r="T6" i="9"/>
  <c r="T135" i="9"/>
  <c r="T126" i="9"/>
  <c r="T83" i="9"/>
  <c r="T148" i="9"/>
  <c r="T127" i="9"/>
  <c r="T101" i="9"/>
  <c r="T102" i="9"/>
  <c r="T113" i="9"/>
  <c r="T156" i="9"/>
  <c r="T123" i="9"/>
  <c r="T89" i="9"/>
  <c r="T98" i="9"/>
  <c r="T93" i="9"/>
  <c r="T78" i="9"/>
  <c r="U78" i="9" s="1"/>
  <c r="S28" i="9"/>
  <c r="F54" i="9"/>
  <c r="I54" i="9"/>
  <c r="S51" i="9"/>
  <c r="S54" i="9" s="1"/>
  <c r="M54" i="9"/>
  <c r="T136" i="9"/>
  <c r="T140" i="9"/>
  <c r="O54" i="9"/>
  <c r="T162" i="9"/>
  <c r="T122" i="9"/>
  <c r="T157" i="9"/>
  <c r="T112" i="9"/>
  <c r="T161" i="9"/>
  <c r="T120" i="9"/>
  <c r="T155" i="9"/>
  <c r="T115" i="9"/>
  <c r="T141" i="9"/>
  <c r="T158" i="9"/>
  <c r="T114" i="9"/>
  <c r="T149" i="9"/>
  <c r="T84" i="9"/>
  <c r="T153" i="9"/>
  <c r="T100" i="9"/>
  <c r="T79" i="9"/>
  <c r="U79" i="9" s="1"/>
  <c r="T151" i="9"/>
  <c r="T111" i="9"/>
  <c r="T121" i="9"/>
  <c r="T154" i="9"/>
  <c r="T106" i="9"/>
  <c r="T137" i="9"/>
  <c r="T133" i="9"/>
  <c r="T88" i="9"/>
  <c r="T129" i="9"/>
  <c r="T124" i="9"/>
  <c r="T145" i="9"/>
  <c r="T152" i="9"/>
  <c r="T139" i="9"/>
  <c r="T107" i="9"/>
  <c r="T144" i="9"/>
  <c r="T150" i="9"/>
  <c r="T118" i="9"/>
  <c r="T86" i="9"/>
  <c r="T109" i="9"/>
  <c r="T96" i="9"/>
  <c r="T125" i="9"/>
  <c r="T132" i="9"/>
  <c r="G54" i="9"/>
  <c r="T80" i="9"/>
  <c r="T131" i="9"/>
  <c r="T99" i="9"/>
  <c r="T92" i="9"/>
  <c r="T142" i="9"/>
  <c r="T110" i="9"/>
  <c r="T85" i="9"/>
  <c r="T105" i="9"/>
  <c r="T108" i="9"/>
  <c r="T27" i="9" l="1"/>
  <c r="T28" i="9"/>
  <c r="T25" i="9"/>
  <c r="U80" i="9"/>
  <c r="U81" i="9" s="1"/>
  <c r="U82" i="9" s="1"/>
  <c r="U83" i="9" s="1"/>
  <c r="U84" i="9" s="1"/>
  <c r="U85" i="9" s="1"/>
  <c r="U86" i="9" s="1"/>
  <c r="U87" i="9" s="1"/>
  <c r="U88" i="9" s="1"/>
  <c r="U89" i="9" s="1"/>
  <c r="U90" i="9" s="1"/>
  <c r="U91" i="9" s="1"/>
  <c r="U92" i="9" s="1"/>
  <c r="U93" i="9" s="1"/>
  <c r="U94" i="9" s="1"/>
  <c r="U95" i="9" s="1"/>
  <c r="U96" i="9" s="1"/>
  <c r="U97" i="9" s="1"/>
  <c r="U98" i="9" s="1"/>
  <c r="U99" i="9" s="1"/>
  <c r="U100" i="9" s="1"/>
  <c r="U101" i="9" s="1"/>
  <c r="U102" i="9" s="1"/>
  <c r="U103" i="9" s="1"/>
  <c r="U104" i="9" s="1"/>
  <c r="U105" i="9" s="1"/>
  <c r="U106" i="9" s="1"/>
  <c r="U107" i="9" s="1"/>
  <c r="U108" i="9" s="1"/>
  <c r="U109" i="9" s="1"/>
  <c r="U110" i="9" s="1"/>
  <c r="U111" i="9" s="1"/>
  <c r="U112" i="9" s="1"/>
  <c r="U113" i="9" s="1"/>
  <c r="U114" i="9" s="1"/>
  <c r="U115" i="9" s="1"/>
  <c r="U116" i="9" s="1"/>
  <c r="U117" i="9" s="1"/>
  <c r="U118" i="9" s="1"/>
  <c r="U119" i="9" s="1"/>
  <c r="U120" i="9" s="1"/>
  <c r="U121" i="9" s="1"/>
  <c r="U122" i="9" s="1"/>
  <c r="U123" i="9" s="1"/>
  <c r="U124" i="9" s="1"/>
  <c r="U125" i="9" s="1"/>
  <c r="U126" i="9" s="1"/>
  <c r="U127" i="9" s="1"/>
  <c r="U128" i="9" s="1"/>
  <c r="U129" i="9" s="1"/>
  <c r="U130" i="9" s="1"/>
  <c r="U131" i="9" s="1"/>
  <c r="U132" i="9" s="1"/>
  <c r="U133" i="9" s="1"/>
  <c r="U134" i="9" s="1"/>
  <c r="U135" i="9" s="1"/>
  <c r="U136" i="9" s="1"/>
  <c r="U137" i="9" s="1"/>
  <c r="U138" i="9" s="1"/>
  <c r="U139" i="9" s="1"/>
  <c r="U140" i="9" s="1"/>
  <c r="U141" i="9" s="1"/>
  <c r="U142" i="9" s="1"/>
  <c r="U143" i="9" s="1"/>
  <c r="U144" i="9" s="1"/>
  <c r="U145" i="9" s="1"/>
  <c r="U146" i="9" s="1"/>
  <c r="U147" i="9" s="1"/>
  <c r="U148" i="9" s="1"/>
  <c r="U149" i="9" s="1"/>
  <c r="U150" i="9" s="1"/>
  <c r="U151" i="9" s="1"/>
  <c r="U152" i="9" s="1"/>
  <c r="U153" i="9" s="1"/>
  <c r="U154" i="9" s="1"/>
  <c r="U155" i="9" s="1"/>
  <c r="U156" i="9" s="1"/>
  <c r="U157" i="9" s="1"/>
  <c r="U158" i="9" s="1"/>
  <c r="U159" i="9" s="1"/>
  <c r="U160" i="9" s="1"/>
  <c r="U161" i="9" s="1"/>
  <c r="U162" i="9" s="1"/>
  <c r="F106" i="1" l="1"/>
  <c r="F100" i="1"/>
  <c r="F105" i="1" s="1"/>
  <c r="F97" i="1"/>
  <c r="F94" i="1"/>
  <c r="F91" i="1"/>
  <c r="S37" i="1"/>
  <c r="S38" i="1"/>
  <c r="S35" i="1"/>
  <c r="P47" i="1"/>
  <c r="O47" i="1"/>
  <c r="P44" i="1"/>
  <c r="P40" i="1" s="1"/>
  <c r="P54" i="1" s="1"/>
  <c r="O44" i="1"/>
  <c r="F104" i="1" l="1"/>
  <c r="S34" i="1"/>
  <c r="O41" i="1" l="1"/>
  <c r="O40" i="1" s="1"/>
  <c r="N41" i="1"/>
  <c r="P36" i="1"/>
  <c r="P6" i="1" s="1"/>
  <c r="O36" i="1"/>
  <c r="O33" i="1"/>
  <c r="P33" i="1"/>
  <c r="P5" i="1" s="1"/>
  <c r="S29" i="1"/>
  <c r="S30" i="1"/>
  <c r="S31" i="1"/>
  <c r="S32" i="1"/>
  <c r="P28" i="1"/>
  <c r="O28" i="1"/>
  <c r="P4" i="1" l="1"/>
  <c r="P7" i="1" s="1"/>
  <c r="P39" i="1"/>
  <c r="P55" i="1"/>
  <c r="O39" i="1"/>
  <c r="P8" i="1"/>
  <c r="P9" i="1" l="1"/>
  <c r="P10" i="1" s="1"/>
  <c r="P12" i="1" s="1"/>
  <c r="Q65" i="3"/>
  <c r="Q64" i="3"/>
  <c r="Q63" i="3"/>
  <c r="Q62" i="3"/>
  <c r="Q61" i="3"/>
  <c r="Q60" i="3"/>
  <c r="Q59" i="3"/>
  <c r="Q58" i="3"/>
  <c r="Q57" i="3"/>
  <c r="Q56" i="3"/>
  <c r="R5" i="3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N29" i="8"/>
  <c r="N28" i="8"/>
  <c r="N27" i="8"/>
  <c r="N26" i="8"/>
  <c r="N25" i="8"/>
  <c r="N24" i="8"/>
  <c r="N23" i="8"/>
  <c r="N22" i="8"/>
  <c r="N21" i="8"/>
  <c r="K20" i="8"/>
  <c r="L29" i="8" s="1"/>
  <c r="I20" i="8"/>
  <c r="J28" i="8" s="1"/>
  <c r="G20" i="8"/>
  <c r="M14" i="8"/>
  <c r="M13" i="8"/>
  <c r="M12" i="8"/>
  <c r="M11" i="8"/>
  <c r="M10" i="8"/>
  <c r="M9" i="8"/>
  <c r="M8" i="8"/>
  <c r="M7" i="8"/>
  <c r="M6" i="8"/>
  <c r="K5" i="8"/>
  <c r="L14" i="8" s="1"/>
  <c r="I5" i="8"/>
  <c r="J13" i="8" s="1"/>
  <c r="G5" i="8"/>
  <c r="H5" i="8" s="1"/>
  <c r="E5" i="8"/>
  <c r="C5" i="8"/>
  <c r="D10" i="8" s="1"/>
  <c r="M4" i="8"/>
  <c r="L22" i="8" l="1"/>
  <c r="L28" i="8"/>
  <c r="D9" i="8"/>
  <c r="D13" i="8"/>
  <c r="D8" i="8"/>
  <c r="M5" i="8"/>
  <c r="N9" i="8" s="1"/>
  <c r="D12" i="8"/>
  <c r="L6" i="8"/>
  <c r="L10" i="8"/>
  <c r="L24" i="8"/>
  <c r="L7" i="8"/>
  <c r="L11" i="8"/>
  <c r="G104" i="1"/>
  <c r="H90" i="1" s="1"/>
  <c r="G106" i="1"/>
  <c r="L26" i="8"/>
  <c r="J23" i="8"/>
  <c r="J27" i="8"/>
  <c r="J22" i="8"/>
  <c r="L23" i="8"/>
  <c r="J26" i="8"/>
  <c r="L27" i="8"/>
  <c r="J21" i="8"/>
  <c r="J25" i="8"/>
  <c r="J29" i="8"/>
  <c r="L21" i="8"/>
  <c r="J24" i="8"/>
  <c r="L25" i="8"/>
  <c r="N12" i="8"/>
  <c r="N14" i="8"/>
  <c r="N10" i="8"/>
  <c r="N7" i="8"/>
  <c r="J7" i="8"/>
  <c r="F5" i="8"/>
  <c r="J8" i="8"/>
  <c r="J12" i="8"/>
  <c r="D6" i="8"/>
  <c r="L8" i="8"/>
  <c r="L12" i="8"/>
  <c r="D14" i="8"/>
  <c r="D5" i="8"/>
  <c r="L5" i="8"/>
  <c r="J6" i="8"/>
  <c r="D7" i="8"/>
  <c r="L9" i="8"/>
  <c r="J10" i="8"/>
  <c r="D11" i="8"/>
  <c r="L13" i="8"/>
  <c r="J14" i="8"/>
  <c r="J11" i="8"/>
  <c r="J5" i="8"/>
  <c r="J9" i="8"/>
  <c r="N6" i="8" l="1"/>
  <c r="N13" i="8"/>
  <c r="N5" i="8"/>
  <c r="N8" i="8"/>
  <c r="N11" i="8"/>
  <c r="O7" i="1"/>
  <c r="R65" i="3" l="1"/>
  <c r="R64" i="3"/>
  <c r="R63" i="3"/>
  <c r="R62" i="3"/>
  <c r="R61" i="3"/>
  <c r="R60" i="3"/>
  <c r="R59" i="3"/>
  <c r="R58" i="3"/>
  <c r="R57" i="3"/>
  <c r="R56" i="3"/>
  <c r="R102" i="3"/>
  <c r="R101" i="3"/>
  <c r="R100" i="3"/>
  <c r="R99" i="3"/>
  <c r="R98" i="3"/>
  <c r="R97" i="3"/>
  <c r="R96" i="3"/>
  <c r="R95" i="3"/>
  <c r="R94" i="3"/>
  <c r="R93" i="3"/>
  <c r="R92" i="3"/>
  <c r="R91" i="3"/>
  <c r="R90" i="3"/>
  <c r="R89" i="3"/>
  <c r="R88" i="3"/>
  <c r="R87" i="3"/>
  <c r="R86" i="3"/>
  <c r="R85" i="3"/>
  <c r="R84" i="3"/>
  <c r="R83" i="3"/>
  <c r="R82" i="3"/>
  <c r="Q76" i="3" l="1"/>
  <c r="R76" i="3"/>
  <c r="O77" i="3"/>
  <c r="P77" i="3"/>
  <c r="Q75" i="3"/>
  <c r="R75" i="3"/>
  <c r="Q74" i="3"/>
  <c r="R74" i="3"/>
  <c r="Q71" i="3"/>
  <c r="R71" i="3"/>
  <c r="Q69" i="3"/>
  <c r="R69" i="3"/>
  <c r="Q70" i="3"/>
  <c r="R70" i="3"/>
  <c r="Q73" i="3"/>
  <c r="R73" i="3"/>
  <c r="Q72" i="3"/>
  <c r="R72" i="3"/>
  <c r="Q68" i="3"/>
  <c r="R68" i="3"/>
  <c r="Q67" i="3"/>
  <c r="R67" i="3"/>
  <c r="Q66" i="3"/>
  <c r="R66" i="3"/>
  <c r="O28" i="3"/>
  <c r="P28" i="3"/>
  <c r="Q27" i="3"/>
  <c r="R27" i="3"/>
  <c r="Q26" i="3"/>
  <c r="R26" i="3"/>
  <c r="Q23" i="3"/>
  <c r="R23" i="3"/>
  <c r="Q25" i="3"/>
  <c r="R25" i="3"/>
  <c r="Q24" i="3"/>
  <c r="R24" i="3"/>
  <c r="Q22" i="3"/>
  <c r="R22" i="3"/>
  <c r="Q21" i="3" l="1"/>
  <c r="R21" i="3"/>
  <c r="Q20" i="3"/>
  <c r="R20" i="3"/>
  <c r="Q19" i="3"/>
  <c r="R19" i="3"/>
  <c r="Q18" i="3"/>
  <c r="R18" i="3"/>
  <c r="O103" i="3" l="1"/>
  <c r="P103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82" i="3"/>
  <c r="O13" i="3"/>
  <c r="P13" i="3"/>
  <c r="Q12" i="3"/>
  <c r="R12" i="3"/>
  <c r="Q11" i="3"/>
  <c r="R11" i="3"/>
  <c r="Q10" i="3"/>
  <c r="R10" i="3"/>
  <c r="Q9" i="3"/>
  <c r="R9" i="3"/>
  <c r="Q8" i="3"/>
  <c r="R8" i="3"/>
  <c r="Q7" i="3"/>
  <c r="R7" i="3"/>
  <c r="Q6" i="3"/>
  <c r="R6" i="3"/>
  <c r="Q4" i="3"/>
  <c r="R4" i="3"/>
  <c r="Q3" i="3"/>
  <c r="R3" i="3"/>
  <c r="O50" i="1" l="1"/>
  <c r="O8" i="1"/>
  <c r="O55" i="1" l="1"/>
  <c r="O9" i="1"/>
  <c r="O10" i="1" s="1"/>
  <c r="O12" i="1" s="1"/>
  <c r="O54" i="1"/>
  <c r="I12" i="6" l="1"/>
  <c r="N12" i="6" s="1"/>
  <c r="I7" i="6"/>
  <c r="N7" i="6" s="1"/>
  <c r="J3" i="6"/>
  <c r="N3" i="6" s="1"/>
  <c r="O7" i="6" l="1"/>
  <c r="O12" i="6"/>
  <c r="O3" i="6"/>
  <c r="K44" i="6"/>
  <c r="N44" i="6" s="1"/>
  <c r="N15" i="5"/>
  <c r="O15" i="5"/>
  <c r="M15" i="5"/>
  <c r="E106" i="1" l="1"/>
  <c r="E105" i="1"/>
  <c r="E104" i="1"/>
  <c r="N36" i="1"/>
  <c r="N6" i="1" s="1"/>
  <c r="N33" i="1"/>
  <c r="N5" i="1" s="1"/>
  <c r="N28" i="1" l="1"/>
  <c r="N39" i="1" l="1"/>
  <c r="N4" i="1"/>
  <c r="N7" i="1" s="1"/>
  <c r="N47" i="1" l="1"/>
  <c r="N44" i="1"/>
  <c r="N40" i="1" l="1"/>
  <c r="N8" i="1" s="1"/>
  <c r="N51" i="1" l="1"/>
  <c r="N50" i="1" s="1"/>
  <c r="N9" i="1" s="1"/>
  <c r="N10" i="1" l="1"/>
  <c r="N12" i="1" s="1"/>
  <c r="N55" i="1"/>
  <c r="N54" i="1"/>
  <c r="M41" i="1"/>
  <c r="AE45" i="1" l="1"/>
  <c r="AE44" i="1"/>
  <c r="AC46" i="1"/>
  <c r="AD46" i="1"/>
  <c r="AB46" i="1"/>
  <c r="AE46" i="1" l="1"/>
  <c r="AB37" i="1"/>
  <c r="C104" i="1" l="1"/>
  <c r="D104" i="1"/>
  <c r="N103" i="3" l="1"/>
  <c r="M103" i="3"/>
  <c r="L103" i="3"/>
  <c r="K103" i="3"/>
  <c r="J103" i="3"/>
  <c r="I103" i="3"/>
  <c r="H103" i="3"/>
  <c r="G103" i="3"/>
  <c r="F103" i="3"/>
  <c r="E103" i="3"/>
  <c r="D103" i="3"/>
  <c r="N77" i="3"/>
  <c r="M77" i="3"/>
  <c r="L77" i="3"/>
  <c r="K77" i="3"/>
  <c r="J77" i="3"/>
  <c r="I77" i="3"/>
  <c r="H77" i="3"/>
  <c r="G77" i="3"/>
  <c r="F77" i="3"/>
  <c r="E77" i="3"/>
  <c r="D77" i="3"/>
  <c r="R77" i="3" l="1"/>
  <c r="Q103" i="3"/>
  <c r="Q77" i="3"/>
  <c r="R103" i="3"/>
  <c r="C15" i="5"/>
  <c r="S58" i="3" l="1"/>
  <c r="S60" i="3"/>
  <c r="S57" i="3"/>
  <c r="S62" i="3"/>
  <c r="S64" i="3"/>
  <c r="S61" i="3"/>
  <c r="S65" i="3"/>
  <c r="S56" i="3"/>
  <c r="S63" i="3"/>
  <c r="S59" i="3"/>
  <c r="S74" i="3"/>
  <c r="S72" i="3"/>
  <c r="S71" i="3"/>
  <c r="S66" i="3"/>
  <c r="S76" i="3"/>
  <c r="S75" i="3"/>
  <c r="S67" i="3"/>
  <c r="S68" i="3"/>
  <c r="S73" i="3"/>
  <c r="S70" i="3"/>
  <c r="S69" i="3"/>
  <c r="S85" i="3"/>
  <c r="S83" i="3"/>
  <c r="S95" i="3"/>
  <c r="S96" i="3"/>
  <c r="S88" i="3"/>
  <c r="S92" i="3"/>
  <c r="S93" i="3"/>
  <c r="S97" i="3"/>
  <c r="S87" i="3"/>
  <c r="S89" i="3"/>
  <c r="S94" i="3"/>
  <c r="S101" i="3"/>
  <c r="S100" i="3"/>
  <c r="S102" i="3"/>
  <c r="S84" i="3"/>
  <c r="S82" i="3"/>
  <c r="S98" i="3"/>
  <c r="S91" i="3"/>
  <c r="S90" i="3"/>
  <c r="S99" i="3"/>
  <c r="S86" i="3"/>
  <c r="D105" i="1" l="1"/>
  <c r="D52" i="1"/>
  <c r="E52" i="1"/>
  <c r="F52" i="1"/>
  <c r="G52" i="1"/>
  <c r="H52" i="1"/>
  <c r="I52" i="1"/>
  <c r="J52" i="1"/>
  <c r="K52" i="1"/>
  <c r="L52" i="1"/>
  <c r="M52" i="1"/>
  <c r="C52" i="1"/>
  <c r="M51" i="1"/>
  <c r="E51" i="1"/>
  <c r="F51" i="1"/>
  <c r="G51" i="1"/>
  <c r="H51" i="1"/>
  <c r="I51" i="1"/>
  <c r="J51" i="1"/>
  <c r="K51" i="1"/>
  <c r="C51" i="1"/>
  <c r="S52" i="1" l="1"/>
  <c r="L51" i="1"/>
  <c r="D51" i="1"/>
  <c r="S51" i="1" s="1"/>
  <c r="L36" i="1"/>
  <c r="C105" i="1"/>
  <c r="G105" i="1" s="1"/>
  <c r="C106" i="1"/>
  <c r="D106" i="1"/>
  <c r="M36" i="1" l="1"/>
  <c r="M28" i="3"/>
  <c r="D15" i="5" l="1"/>
  <c r="E15" i="5"/>
  <c r="F15" i="5"/>
  <c r="G15" i="5"/>
  <c r="H15" i="5"/>
  <c r="I15" i="5"/>
  <c r="J15" i="5"/>
  <c r="K15" i="5"/>
  <c r="L15" i="5"/>
  <c r="E28" i="3" l="1"/>
  <c r="F28" i="3"/>
  <c r="G28" i="3"/>
  <c r="H28" i="3"/>
  <c r="I28" i="3"/>
  <c r="J28" i="3"/>
  <c r="K28" i="3"/>
  <c r="L28" i="3"/>
  <c r="N28" i="3"/>
  <c r="D28" i="3"/>
  <c r="E13" i="3"/>
  <c r="F13" i="3"/>
  <c r="G13" i="3"/>
  <c r="H13" i="3"/>
  <c r="I13" i="3"/>
  <c r="J13" i="3"/>
  <c r="K13" i="3"/>
  <c r="L13" i="3"/>
  <c r="M13" i="3"/>
  <c r="N13" i="3"/>
  <c r="D13" i="3"/>
  <c r="Q5" i="3"/>
  <c r="Q28" i="3" l="1"/>
  <c r="R28" i="3"/>
  <c r="Q13" i="3"/>
  <c r="R13" i="3"/>
  <c r="T56" i="3" l="1"/>
  <c r="S22" i="3"/>
  <c r="S21" i="3"/>
  <c r="S23" i="3"/>
  <c r="S24" i="3"/>
  <c r="S26" i="3"/>
  <c r="S18" i="3"/>
  <c r="T18" i="3" s="1"/>
  <c r="S20" i="3"/>
  <c r="S27" i="3"/>
  <c r="S25" i="3"/>
  <c r="S19" i="3"/>
  <c r="S7" i="3"/>
  <c r="S12" i="3"/>
  <c r="S10" i="3"/>
  <c r="S4" i="3"/>
  <c r="S6" i="3"/>
  <c r="S8" i="3"/>
  <c r="S3" i="3"/>
  <c r="T3" i="3" s="1"/>
  <c r="S11" i="3"/>
  <c r="S9" i="3"/>
  <c r="S5" i="3"/>
  <c r="T82" i="3" l="1"/>
  <c r="T83" i="3" s="1"/>
  <c r="T84" i="3" s="1"/>
  <c r="T85" i="3" s="1"/>
  <c r="T86" i="3" s="1"/>
  <c r="T87" i="3" s="1"/>
  <c r="T88" i="3" s="1"/>
  <c r="T89" i="3" s="1"/>
  <c r="T90" i="3" s="1"/>
  <c r="T91" i="3" s="1"/>
  <c r="T92" i="3" s="1"/>
  <c r="T93" i="3" s="1"/>
  <c r="T94" i="3" s="1"/>
  <c r="T95" i="3" s="1"/>
  <c r="T96" i="3" s="1"/>
  <c r="T97" i="3" s="1"/>
  <c r="T98" i="3" s="1"/>
  <c r="T99" i="3" s="1"/>
  <c r="T100" i="3" s="1"/>
  <c r="T101" i="3" s="1"/>
  <c r="T102" i="3" s="1"/>
  <c r="S103" i="3"/>
  <c r="S77" i="3"/>
  <c r="T57" i="3"/>
  <c r="T58" i="3" s="1"/>
  <c r="T59" i="3" s="1"/>
  <c r="T60" i="3" s="1"/>
  <c r="T61" i="3" s="1"/>
  <c r="T62" i="3" s="1"/>
  <c r="T63" i="3" s="1"/>
  <c r="T64" i="3" s="1"/>
  <c r="T65" i="3" s="1"/>
  <c r="T66" i="3" s="1"/>
  <c r="T67" i="3" s="1"/>
  <c r="T68" i="3" s="1"/>
  <c r="T69" i="3" s="1"/>
  <c r="T70" i="3" s="1"/>
  <c r="T71" i="3" s="1"/>
  <c r="T72" i="3" s="1"/>
  <c r="T73" i="3" s="1"/>
  <c r="T74" i="3" s="1"/>
  <c r="T75" i="3" s="1"/>
  <c r="T76" i="3" s="1"/>
  <c r="T19" i="3"/>
  <c r="T20" i="3" s="1"/>
  <c r="T21" i="3" s="1"/>
  <c r="T22" i="3" s="1"/>
  <c r="T23" i="3" s="1"/>
  <c r="T24" i="3" s="1"/>
  <c r="T25" i="3" s="1"/>
  <c r="T26" i="3" s="1"/>
  <c r="T27" i="3" s="1"/>
  <c r="T4" i="3"/>
  <c r="T5" i="3" s="1"/>
  <c r="T6" i="3" s="1"/>
  <c r="T7" i="3" s="1"/>
  <c r="T8" i="3" s="1"/>
  <c r="T9" i="3" s="1"/>
  <c r="T10" i="3" s="1"/>
  <c r="T11" i="3" s="1"/>
  <c r="T12" i="3" s="1"/>
  <c r="S28" i="3"/>
  <c r="S13" i="3"/>
  <c r="M50" i="1" l="1"/>
  <c r="M9" i="1" s="1"/>
  <c r="L50" i="1"/>
  <c r="L9" i="1" s="1"/>
  <c r="K50" i="1"/>
  <c r="K9" i="1" s="1"/>
  <c r="J50" i="1"/>
  <c r="J9" i="1" s="1"/>
  <c r="I50" i="1"/>
  <c r="I9" i="1" s="1"/>
  <c r="H50" i="1"/>
  <c r="H9" i="1" s="1"/>
  <c r="G50" i="1"/>
  <c r="G9" i="1" s="1"/>
  <c r="F50" i="1"/>
  <c r="F9" i="1" s="1"/>
  <c r="E50" i="1"/>
  <c r="E9" i="1" s="1"/>
  <c r="D50" i="1"/>
  <c r="M47" i="1"/>
  <c r="L47" i="1"/>
  <c r="K47" i="1"/>
  <c r="J47" i="1"/>
  <c r="I47" i="1"/>
  <c r="H47" i="1"/>
  <c r="G47" i="1"/>
  <c r="F47" i="1"/>
  <c r="E47" i="1"/>
  <c r="D47" i="1"/>
  <c r="C47" i="1"/>
  <c r="L44" i="1"/>
  <c r="K44" i="1"/>
  <c r="J44" i="1"/>
  <c r="I44" i="1"/>
  <c r="H44" i="1"/>
  <c r="G44" i="1"/>
  <c r="F44" i="1"/>
  <c r="E44" i="1"/>
  <c r="D44" i="1"/>
  <c r="C44" i="1"/>
  <c r="L41" i="1"/>
  <c r="K41" i="1"/>
  <c r="J41" i="1"/>
  <c r="I41" i="1"/>
  <c r="H41" i="1"/>
  <c r="G41" i="1"/>
  <c r="F41" i="1"/>
  <c r="E41" i="1"/>
  <c r="D41" i="1"/>
  <c r="C41" i="1"/>
  <c r="K36" i="1"/>
  <c r="K6" i="1" s="1"/>
  <c r="J36" i="1"/>
  <c r="J6" i="1" s="1"/>
  <c r="I36" i="1"/>
  <c r="I6" i="1" s="1"/>
  <c r="H36" i="1"/>
  <c r="H6" i="1" s="1"/>
  <c r="G36" i="1"/>
  <c r="G6" i="1" s="1"/>
  <c r="F36" i="1"/>
  <c r="F6" i="1" s="1"/>
  <c r="E36" i="1"/>
  <c r="D36" i="1"/>
  <c r="C36" i="1"/>
  <c r="M33" i="1"/>
  <c r="M5" i="1" s="1"/>
  <c r="L33" i="1"/>
  <c r="K33" i="1"/>
  <c r="K5" i="1" s="1"/>
  <c r="J33" i="1"/>
  <c r="J5" i="1" s="1"/>
  <c r="I33" i="1"/>
  <c r="I5" i="1" s="1"/>
  <c r="H33" i="1"/>
  <c r="H5" i="1" s="1"/>
  <c r="G33" i="1"/>
  <c r="G5" i="1" s="1"/>
  <c r="F33" i="1"/>
  <c r="F5" i="1" s="1"/>
  <c r="E33" i="1"/>
  <c r="E5" i="1" s="1"/>
  <c r="D33" i="1"/>
  <c r="C33" i="1"/>
  <c r="M28" i="1"/>
  <c r="L28" i="1"/>
  <c r="K28" i="1"/>
  <c r="J28" i="1"/>
  <c r="I28" i="1"/>
  <c r="I4" i="1" s="1"/>
  <c r="H28" i="1"/>
  <c r="H4" i="1" s="1"/>
  <c r="G28" i="1"/>
  <c r="F28" i="1"/>
  <c r="F4" i="1" s="1"/>
  <c r="E28" i="1"/>
  <c r="E4" i="1" s="1"/>
  <c r="D28" i="1"/>
  <c r="C28" i="1"/>
  <c r="S28" i="1" l="1"/>
  <c r="T31" i="1" s="1"/>
  <c r="S33" i="1"/>
  <c r="S41" i="1"/>
  <c r="S47" i="1"/>
  <c r="T48" i="1" s="1"/>
  <c r="S44" i="1"/>
  <c r="T45" i="1" s="1"/>
  <c r="T42" i="1"/>
  <c r="D5" i="1"/>
  <c r="T34" i="1"/>
  <c r="S36" i="1"/>
  <c r="T38" i="1" s="1"/>
  <c r="D6" i="1"/>
  <c r="M4" i="1"/>
  <c r="L5" i="1"/>
  <c r="C5" i="1"/>
  <c r="M40" i="1"/>
  <c r="L39" i="1"/>
  <c r="K39" i="1"/>
  <c r="C6" i="1"/>
  <c r="G40" i="1"/>
  <c r="G8" i="1" s="1"/>
  <c r="G10" i="1" s="1"/>
  <c r="F40" i="1"/>
  <c r="F8" i="1" s="1"/>
  <c r="F10" i="1" s="1"/>
  <c r="C39" i="1"/>
  <c r="H40" i="1"/>
  <c r="H55" i="1" s="1"/>
  <c r="H39" i="1"/>
  <c r="I39" i="1"/>
  <c r="K40" i="1"/>
  <c r="I40" i="1"/>
  <c r="I55" i="1" s="1"/>
  <c r="G39" i="1"/>
  <c r="J40" i="1"/>
  <c r="E39" i="1"/>
  <c r="G4" i="1"/>
  <c r="G7" i="1" s="1"/>
  <c r="J39" i="1"/>
  <c r="D40" i="1"/>
  <c r="D55" i="1" s="1"/>
  <c r="L40" i="1"/>
  <c r="L55" i="1" s="1"/>
  <c r="E40" i="1"/>
  <c r="H7" i="1"/>
  <c r="I7" i="1"/>
  <c r="D39" i="1"/>
  <c r="F7" i="1"/>
  <c r="M39" i="1"/>
  <c r="F39" i="1"/>
  <c r="J4" i="1"/>
  <c r="J7" i="1" s="1"/>
  <c r="C40" i="1"/>
  <c r="C50" i="1"/>
  <c r="S50" i="1" s="1"/>
  <c r="E6" i="1"/>
  <c r="E7" i="1" s="1"/>
  <c r="C4" i="1"/>
  <c r="K4" i="1"/>
  <c r="K7" i="1" s="1"/>
  <c r="M6" i="1"/>
  <c r="D4" i="1"/>
  <c r="L4" i="1"/>
  <c r="S5" i="1" l="1"/>
  <c r="S39" i="1"/>
  <c r="S4" i="1"/>
  <c r="T4" i="1"/>
  <c r="S6" i="1"/>
  <c r="S40" i="1"/>
  <c r="T5" i="1"/>
  <c r="D7" i="1"/>
  <c r="T6" i="1"/>
  <c r="M7" i="1"/>
  <c r="L7" i="1"/>
  <c r="K8" i="1"/>
  <c r="K10" i="1" s="1"/>
  <c r="M8" i="1"/>
  <c r="M54" i="1"/>
  <c r="G55" i="1"/>
  <c r="F54" i="1"/>
  <c r="G54" i="1"/>
  <c r="F55" i="1"/>
  <c r="G12" i="1"/>
  <c r="F12" i="1"/>
  <c r="T43" i="1"/>
  <c r="K55" i="1"/>
  <c r="H54" i="1"/>
  <c r="H8" i="1"/>
  <c r="H10" i="1" s="1"/>
  <c r="H12" i="1" s="1"/>
  <c r="K54" i="1"/>
  <c r="J54" i="1"/>
  <c r="J8" i="1"/>
  <c r="J10" i="1" s="1"/>
  <c r="J12" i="1" s="1"/>
  <c r="T46" i="1"/>
  <c r="E54" i="1"/>
  <c r="E8" i="1"/>
  <c r="E10" i="1" s="1"/>
  <c r="E12" i="1" s="1"/>
  <c r="T51" i="1"/>
  <c r="C9" i="1"/>
  <c r="L54" i="1"/>
  <c r="L8" i="1"/>
  <c r="L10" i="1" s="1"/>
  <c r="C55" i="1"/>
  <c r="C8" i="1"/>
  <c r="T49" i="1"/>
  <c r="D54" i="1"/>
  <c r="D8" i="1"/>
  <c r="I54" i="1"/>
  <c r="I8" i="1"/>
  <c r="I10" i="1" s="1"/>
  <c r="I12" i="1" s="1"/>
  <c r="T28" i="1"/>
  <c r="E55" i="1"/>
  <c r="J55" i="1"/>
  <c r="M55" i="1"/>
  <c r="T35" i="1"/>
  <c r="C54" i="1"/>
  <c r="C7" i="1"/>
  <c r="T37" i="1"/>
  <c r="T30" i="1"/>
  <c r="T29" i="1"/>
  <c r="T32" i="1"/>
  <c r="S7" i="1" l="1"/>
  <c r="S9" i="1"/>
  <c r="T9" i="1"/>
  <c r="S54" i="1"/>
  <c r="S8" i="1"/>
  <c r="T8" i="1"/>
  <c r="S55" i="1"/>
  <c r="T40" i="1"/>
  <c r="D10" i="1"/>
  <c r="D12" i="1" s="1"/>
  <c r="L12" i="1"/>
  <c r="T7" i="1"/>
  <c r="M10" i="1"/>
  <c r="M12" i="1" s="1"/>
  <c r="K12" i="1"/>
  <c r="T52" i="1"/>
  <c r="T53" i="1"/>
  <c r="C10" i="1"/>
  <c r="T33" i="1"/>
  <c r="T36" i="1"/>
  <c r="T47" i="1"/>
  <c r="T41" i="1"/>
  <c r="T44" i="1"/>
  <c r="S10" i="1" l="1"/>
  <c r="T10" i="1"/>
  <c r="T12" i="1" s="1"/>
  <c r="S12" i="1"/>
  <c r="U12" i="1" s="1"/>
  <c r="U6" i="1"/>
  <c r="T55" i="1"/>
  <c r="U4" i="1"/>
  <c r="U5" i="1"/>
  <c r="C12" i="1"/>
  <c r="T54" i="1"/>
  <c r="T50" i="1"/>
  <c r="U8" i="1" l="1"/>
  <c r="U7" i="1"/>
  <c r="U9" i="1"/>
  <c r="U10" i="1"/>
  <c r="H95" i="1"/>
  <c r="H96" i="1"/>
  <c r="H93" i="1"/>
  <c r="H105" i="1"/>
  <c r="H106" i="1"/>
  <c r="H99" i="1"/>
  <c r="H100" i="1"/>
  <c r="H97" i="1"/>
  <c r="H98" i="1"/>
  <c r="H94" i="1"/>
  <c r="H103" i="1"/>
  <c r="H102" i="1"/>
  <c r="H91" i="1"/>
  <c r="H92" i="1"/>
  <c r="H104" i="1"/>
  <c r="H101" i="1"/>
</calcChain>
</file>

<file path=xl/comments1.xml><?xml version="1.0" encoding="utf-8"?>
<comments xmlns="http://schemas.openxmlformats.org/spreadsheetml/2006/main">
  <authors>
    <author>Microsoft Office User</author>
  </authors>
  <commentList>
    <comment ref="D96" authorId="0" shapeId="0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Outros países de onde?</t>
        </r>
      </text>
    </comment>
  </commentList>
</comments>
</file>

<file path=xl/sharedStrings.xml><?xml version="1.0" encoding="utf-8"?>
<sst xmlns="http://schemas.openxmlformats.org/spreadsheetml/2006/main" count="719" uniqueCount="341">
  <si>
    <t>Meios de Transporte/Ano</t>
  </si>
  <si>
    <t>Total</t>
  </si>
  <si>
    <t>Média</t>
  </si>
  <si>
    <t>Share</t>
  </si>
  <si>
    <t>Rodoviário Intermunicipal</t>
  </si>
  <si>
    <t>Rodoviário Interestadual</t>
  </si>
  <si>
    <t>Rodoviário Internacional</t>
  </si>
  <si>
    <t>Rodoviário</t>
  </si>
  <si>
    <t>Aéreo</t>
  </si>
  <si>
    <t>Campo Grande - Interior</t>
  </si>
  <si>
    <t>Interior - Campo Grande</t>
  </si>
  <si>
    <t>Interior - Interior</t>
  </si>
  <si>
    <t>Fretamento</t>
  </si>
  <si>
    <t>Passageiros de Ida¹</t>
  </si>
  <si>
    <t>Passageiros de volta²</t>
  </si>
  <si>
    <t>RODOVIÁRIO</t>
  </si>
  <si>
    <t>Aeroportos Infraero</t>
  </si>
  <si>
    <t>Campo Grande</t>
  </si>
  <si>
    <t xml:space="preserve"> - Doméstico</t>
  </si>
  <si>
    <t xml:space="preserve"> - Internacional</t>
  </si>
  <si>
    <t>Corumbá</t>
  </si>
  <si>
    <t>Ponta Porã</t>
  </si>
  <si>
    <t>Aeroportos Municipais</t>
  </si>
  <si>
    <t>Bonito</t>
  </si>
  <si>
    <t>Dourados</t>
  </si>
  <si>
    <t>Três Lagoas</t>
  </si>
  <si>
    <t>-</t>
  </si>
  <si>
    <t>AÉREO</t>
  </si>
  <si>
    <t>TOTAL</t>
  </si>
  <si>
    <t xml:space="preserve">Nota: </t>
  </si>
  <si>
    <t>(1) Segundo a ANTT, Passageiros de Ida referem-se aos passageiros embarcados no ponto de origem da linha do ônibus.</t>
  </si>
  <si>
    <r>
      <t>(2)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Segundo a ANTT,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Passageiros de Volta referem-se aos passageiros embarcados no ponto de destino da linha de ônibus.</t>
    </r>
  </si>
  <si>
    <t>Fontes:</t>
  </si>
  <si>
    <t>N.º</t>
  </si>
  <si>
    <t>País de Residência Permanente</t>
  </si>
  <si>
    <t>MÉDIA</t>
  </si>
  <si>
    <t>SHARE %</t>
  </si>
  <si>
    <t>AGREGADO</t>
  </si>
  <si>
    <t>Bolívia</t>
  </si>
  <si>
    <t>Paraguai</t>
  </si>
  <si>
    <t>Peru</t>
  </si>
  <si>
    <t>Argentina</t>
  </si>
  <si>
    <t>Reino Unido</t>
  </si>
  <si>
    <t>Chile</t>
  </si>
  <si>
    <t>Alemanha</t>
  </si>
  <si>
    <t>Colômbia</t>
  </si>
  <si>
    <t>França</t>
  </si>
  <si>
    <t>Austrália</t>
  </si>
  <si>
    <t>México</t>
  </si>
  <si>
    <t>Espanha</t>
  </si>
  <si>
    <t>Equador</t>
  </si>
  <si>
    <t>Estados Unidos</t>
  </si>
  <si>
    <t>Holanda</t>
  </si>
  <si>
    <t>Bélgica</t>
  </si>
  <si>
    <t>Canadá</t>
  </si>
  <si>
    <t>Suíça</t>
  </si>
  <si>
    <t>Outros países</t>
  </si>
  <si>
    <t>Japão</t>
  </si>
  <si>
    <t>Israel</t>
  </si>
  <si>
    <t>Itália</t>
  </si>
  <si>
    <t>Irlanda</t>
  </si>
  <si>
    <t>Nova Zelândia</t>
  </si>
  <si>
    <t>Uruguai</t>
  </si>
  <si>
    <t>Suécia</t>
  </si>
  <si>
    <t>República da Coreia</t>
  </si>
  <si>
    <t>Dinamarca</t>
  </si>
  <si>
    <t>Venezuela</t>
  </si>
  <si>
    <t>Portugal</t>
  </si>
  <si>
    <t>Áustria</t>
  </si>
  <si>
    <t>Noruega</t>
  </si>
  <si>
    <t>China</t>
  </si>
  <si>
    <t>Polônia</t>
  </si>
  <si>
    <t>Índia</t>
  </si>
  <si>
    <t>África do Sul</t>
  </si>
  <si>
    <t>Rússia</t>
  </si>
  <si>
    <t>Países não especificados</t>
  </si>
  <si>
    <t>Cuba</t>
  </si>
  <si>
    <t>Finlândia</t>
  </si>
  <si>
    <t>República Tcheca</t>
  </si>
  <si>
    <t>Grécia</t>
  </si>
  <si>
    <t>Costa Rica</t>
  </si>
  <si>
    <t>Guiana Francesa</t>
  </si>
  <si>
    <t>Hungria</t>
  </si>
  <si>
    <t>Nigéria</t>
  </si>
  <si>
    <t>Turquia</t>
  </si>
  <si>
    <t>Ucrânia</t>
  </si>
  <si>
    <t>Filipinas</t>
  </si>
  <si>
    <t>Guatemala</t>
  </si>
  <si>
    <t>Taiwan</t>
  </si>
  <si>
    <t>Lituânia</t>
  </si>
  <si>
    <t>Cabo Verde</t>
  </si>
  <si>
    <t>Eslovênia</t>
  </si>
  <si>
    <t>Panamá</t>
  </si>
  <si>
    <t>Bulgária</t>
  </si>
  <si>
    <t>Croácia</t>
  </si>
  <si>
    <t>Estônia</t>
  </si>
  <si>
    <t>Marrocos</t>
  </si>
  <si>
    <t>Guiana</t>
  </si>
  <si>
    <t>Romênia</t>
  </si>
  <si>
    <t>Letônia</t>
  </si>
  <si>
    <t>Bangladesh</t>
  </si>
  <si>
    <t>Eslováquia</t>
  </si>
  <si>
    <t>El Salvador</t>
  </si>
  <si>
    <t>Líbano</t>
  </si>
  <si>
    <t>Cingapura</t>
  </si>
  <si>
    <t>Irã</t>
  </si>
  <si>
    <t>Sérvia</t>
  </si>
  <si>
    <t>Honduras</t>
  </si>
  <si>
    <t>Luxemburgo</t>
  </si>
  <si>
    <t>Malásia</t>
  </si>
  <si>
    <t>Arábia Saudita</t>
  </si>
  <si>
    <t>Haiti</t>
  </si>
  <si>
    <t>Tailândia</t>
  </si>
  <si>
    <t>China, Hong Kong</t>
  </si>
  <si>
    <t>Nicarágua</t>
  </si>
  <si>
    <t>República Dominicana</t>
  </si>
  <si>
    <t>Angola</t>
  </si>
  <si>
    <t>Paquistão</t>
  </si>
  <si>
    <t>Egito</t>
  </si>
  <si>
    <t>Moçambique</t>
  </si>
  <si>
    <t>Quênia</t>
  </si>
  <si>
    <t>Suriname</t>
  </si>
  <si>
    <t>Trinidad e Tobago</t>
  </si>
  <si>
    <t>Aérea</t>
  </si>
  <si>
    <t>Fluvial</t>
  </si>
  <si>
    <t>Marítima</t>
  </si>
  <si>
    <t>Terrestre</t>
  </si>
  <si>
    <t>Vias de Acesso/Ano</t>
  </si>
  <si>
    <t>Fonte: Ministério do Turismo - MTur (Export made using Saiku OLAP client).</t>
  </si>
  <si>
    <t>País de Residência Permanente/Ano</t>
  </si>
  <si>
    <t>SHARE</t>
  </si>
  <si>
    <t>Tipo de via de Acesso/Ano</t>
  </si>
  <si>
    <t>Característica da viagem (%)</t>
  </si>
  <si>
    <t>Motivo da viagem</t>
  </si>
  <si>
    <t>Lazer</t>
  </si>
  <si>
    <t>Negócios, eventos e convenções</t>
  </si>
  <si>
    <t>Outros motivos</t>
  </si>
  <si>
    <t>Motivo da viagem a lazer</t>
  </si>
  <si>
    <t xml:space="preserve">Natureza, ecoturismo ou aventura </t>
  </si>
  <si>
    <t>Outros</t>
  </si>
  <si>
    <t>Lazer relacionado a copa do mundo</t>
  </si>
  <si>
    <t>Tipo de alojamento utilizado</t>
  </si>
  <si>
    <t>Hotel, Flat ou pousada</t>
  </si>
  <si>
    <t>Casa de parentes e amigos</t>
  </si>
  <si>
    <t>Camping ou Albergues</t>
  </si>
  <si>
    <t>Composição de grupos turisticos</t>
  </si>
  <si>
    <t>Sozinho</t>
  </si>
  <si>
    <t>Família</t>
  </si>
  <si>
    <t>Casal sem filhos</t>
  </si>
  <si>
    <t>Amigos</t>
  </si>
  <si>
    <t xml:space="preserve">Outros </t>
  </si>
  <si>
    <t>Destinos mais visitados (%)</t>
  </si>
  <si>
    <t>Organização da viagem (%)</t>
  </si>
  <si>
    <t>Fonte de Informação</t>
  </si>
  <si>
    <t>Internet</t>
  </si>
  <si>
    <t>Amigos e parentes</t>
  </si>
  <si>
    <t>Viagem Corporativa</t>
  </si>
  <si>
    <t>Guia turistico impressos</t>
  </si>
  <si>
    <t>Agencia de viagem</t>
  </si>
  <si>
    <t>Feiras, eventos, congressos</t>
  </si>
  <si>
    <t>Outros (...)</t>
  </si>
  <si>
    <t>Utilização de agencia de viagem</t>
  </si>
  <si>
    <t>Pacote</t>
  </si>
  <si>
    <t>Serviços avulsos</t>
  </si>
  <si>
    <t>Não utilizou</t>
  </si>
  <si>
    <t>Perfil Sócio Econômico (%)</t>
  </si>
  <si>
    <t>Gênero</t>
  </si>
  <si>
    <t>Masculino</t>
  </si>
  <si>
    <t>Feminino</t>
  </si>
  <si>
    <t>Grupo de idade</t>
  </si>
  <si>
    <t>18 a 24 anos</t>
  </si>
  <si>
    <t>25 a 31 anos</t>
  </si>
  <si>
    <t>32 a 40 anos</t>
  </si>
  <si>
    <t>41 a 50 anos</t>
  </si>
  <si>
    <t>51 a 59 anos</t>
  </si>
  <si>
    <t>60 anos ou mais</t>
  </si>
  <si>
    <t xml:space="preserve">Grau de instrução </t>
  </si>
  <si>
    <t xml:space="preserve">Fundamental </t>
  </si>
  <si>
    <t>Médio</t>
  </si>
  <si>
    <t>Superior</t>
  </si>
  <si>
    <t>Pós graduação</t>
  </si>
  <si>
    <t>Renda média mensal - (U$$)</t>
  </si>
  <si>
    <t>Familiar</t>
  </si>
  <si>
    <t xml:space="preserve">Individual </t>
  </si>
  <si>
    <t xml:space="preserve">1 - Agência de turismo </t>
  </si>
  <si>
    <t xml:space="preserve">2 - Meios de Hospedagem </t>
  </si>
  <si>
    <t>3 - Acampamentos</t>
  </si>
  <si>
    <t>4 - Restaurantes, bares e similares</t>
  </si>
  <si>
    <t xml:space="preserve">5 - Parques temáticos </t>
  </si>
  <si>
    <t xml:space="preserve">6 - Transportadoras turisticas </t>
  </si>
  <si>
    <t>7- Locadora de veículos</t>
  </si>
  <si>
    <t>8 - Organizadores de eventos</t>
  </si>
  <si>
    <t xml:space="preserve">9 - Prestadoras de serviços de infraestrutura e eventos </t>
  </si>
  <si>
    <t>10 - Guias de turismo</t>
  </si>
  <si>
    <t>D.N.D</t>
  </si>
  <si>
    <t>Tipo de Atividade/Ano</t>
  </si>
  <si>
    <t>SETORES DE ATIVIDADES/ANO</t>
  </si>
  <si>
    <t>AGROPECUÁRIA</t>
  </si>
  <si>
    <t>Agricultura</t>
  </si>
  <si>
    <t>Pecuária e Serviços Relacionados</t>
  </si>
  <si>
    <t>Produção Florestal, Pesca e Aquicultura</t>
  </si>
  <si>
    <t>INDÚSTRIA</t>
  </si>
  <si>
    <t>Extrativa Mineral</t>
  </si>
  <si>
    <t>Transformação</t>
  </si>
  <si>
    <t>Construção Civil</t>
  </si>
  <si>
    <t>Serviços Industriais de Utilidade Pública - SIUP</t>
  </si>
  <si>
    <t>SERVIÇOS</t>
  </si>
  <si>
    <t>Comércio, Manutenção e Reparação de Veículos Automotores e Motocicletas</t>
  </si>
  <si>
    <t>Alojamento e Alimentação</t>
  </si>
  <si>
    <t>Transportes, Armazenagem e Correios</t>
  </si>
  <si>
    <t>Serviços de Informação e comunicação</t>
  </si>
  <si>
    <t>Instituições Financeiras e Seguros</t>
  </si>
  <si>
    <t>Atividades Imobiliárias e Aluguel</t>
  </si>
  <si>
    <t>Atividades Profissionais, Científicas, Técnicas Administrativas e Serviços Complementares</t>
  </si>
  <si>
    <t>Administração Pública - APU</t>
  </si>
  <si>
    <t>Educação e Saúde Mercantil</t>
  </si>
  <si>
    <t>Artes, cultura, esporte e recreação e outras atividades de serviços</t>
  </si>
  <si>
    <t>Serviços Domésticos</t>
  </si>
  <si>
    <t>PIB (Preços Básicos)</t>
  </si>
  <si>
    <t>Fonte: SEMAGRO.</t>
  </si>
  <si>
    <t>Atividades/Anos</t>
  </si>
  <si>
    <t>Share %</t>
  </si>
  <si>
    <t>Total da Economia do Estado a preços de mercado</t>
  </si>
  <si>
    <t>Atividades Características do Turismo</t>
  </si>
  <si>
    <t>Serviços de alojamento</t>
  </si>
  <si>
    <t>Serviços de alimentação</t>
  </si>
  <si>
    <t>Transporte ferroviário de passageiros</t>
  </si>
  <si>
    <t>Transporte rodoviário de passageiros</t>
  </si>
  <si>
    <t>Transporte aquaviário de passageiros</t>
  </si>
  <si>
    <t>Transporte aéreo de passageiros</t>
  </si>
  <si>
    <t>Aluguel de equipamentos de transporte</t>
  </si>
  <si>
    <t>Atividades de agências e organizadoras de viagens</t>
  </si>
  <si>
    <t>Atividades culturais, desportivas e recreativas</t>
  </si>
  <si>
    <t xml:space="preserve">Fonte: Departamento de Polícia Federal e Ministério do Turismo. </t>
  </si>
  <si>
    <t>Terrestre MS</t>
  </si>
  <si>
    <t>Terrestre Brasil</t>
  </si>
  <si>
    <t>Demais Vias de Acesso MS</t>
  </si>
  <si>
    <t>DESCRIÇÃO/ANO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</si>
  <si>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Estudos da Demanda Turística Internacional - Ministério do Turismo/Mtur e Fundação Instituto de Pesquisas Econômicas/FIPE.</t>
    </r>
  </si>
  <si>
    <t xml:space="preserve">Empresa Brasileira de Infraestrutura Aeroportuária - INFRAERO / Anuário Estatístico - Ministério do Turismo.
Administração do Aeroporto Regional de Bonito/MS - Concessionária DIX - Empreendimentos Limitada.
Administração do Aeroporto Municipal de Dourados - Prefeitura Municipal de Dourados/MS.
Aeroporto Municipal de Três Lagoas.
SEINFRA - Superintendência Viária do município de Bonito/MS. 
Blog No Ar - http://noardedourados.blogspot.com.br/ - acesso em 18/04/2018.
</t>
  </si>
  <si>
    <t>Aeroportos/Ano</t>
  </si>
  <si>
    <t xml:space="preserve"> - Doméstico Total</t>
  </si>
  <si>
    <t xml:space="preserve"> - Internacional Total</t>
  </si>
  <si>
    <t xml:space="preserve">Agência Estadual de Regulação de Serviços Públicos de MS - AGEPAN.
Agência Nacional de Transporte Terrestre - ANTT / Anuário Estatístico - Ministério do Turismo.
</t>
  </si>
  <si>
    <t xml:space="preserve">Notas: </t>
  </si>
  <si>
    <t>Tipo/Ano</t>
  </si>
  <si>
    <t xml:space="preserve">          2.1 - Unidades Habitacionais</t>
  </si>
  <si>
    <t xml:space="preserve">          2.2 - Leitos</t>
  </si>
  <si>
    <t>Subclasse</t>
  </si>
  <si>
    <t>Denominação</t>
  </si>
  <si>
    <t>4923-0/02</t>
  </si>
  <si>
    <t>Serviço de transporte de passageiros - locação de automóveis com motorista</t>
  </si>
  <si>
    <t>4929-9/01</t>
  </si>
  <si>
    <t>Transporte rodoviário coletivo de passageiros, sob regime de fretamento, municipal</t>
  </si>
  <si>
    <t>4929-9/02</t>
  </si>
  <si>
    <t>Transporte rodoviário coletivo de passageiros, sob regime de fretamento, intermunicipal, interestadual e internacional</t>
  </si>
  <si>
    <t>4929-9/03</t>
  </si>
  <si>
    <t>Organização de excursões em veículos rodoviários próprios, municipal</t>
  </si>
  <si>
    <t>4929-9/04</t>
  </si>
  <si>
    <t>Organização de excursões em veículos rodoviários próprios, intermunicipal, interestadual e internacional</t>
  </si>
  <si>
    <t>5011-4/02</t>
  </si>
  <si>
    <t>Transporte marítimo de cabotagem - passageiros</t>
  </si>
  <si>
    <t>5012-2/02</t>
  </si>
  <si>
    <t>Transporte marítimo de longo curso - Passageiros</t>
  </si>
  <si>
    <t>5022-0/02</t>
  </si>
  <si>
    <t>Transporte por navegação interior de passageiros em linhas regulares, intermunicipal, interestadual e internacional, exceto travessia</t>
  </si>
  <si>
    <t>5099-8/01</t>
  </si>
  <si>
    <t>Transporte aquaviário para passeios turísticos</t>
  </si>
  <si>
    <t>5510-8/01</t>
  </si>
  <si>
    <t>Hotéis</t>
  </si>
  <si>
    <t>5510-8/02</t>
  </si>
  <si>
    <t>Apart-hotéis</t>
  </si>
  <si>
    <t>5590-6/01</t>
  </si>
  <si>
    <t>Albergues, exceto assistenciais</t>
  </si>
  <si>
    <t>5590-6/02</t>
  </si>
  <si>
    <t>Campings</t>
  </si>
  <si>
    <t>5590-6/03</t>
  </si>
  <si>
    <t>Pensões (alojamento)</t>
  </si>
  <si>
    <t>5590-6/99</t>
  </si>
  <si>
    <t>Outros alojamentos não especificados anteriormente</t>
  </si>
  <si>
    <t>7911-2/00</t>
  </si>
  <si>
    <t>Agências de viagens</t>
  </si>
  <si>
    <t>7912-1/00</t>
  </si>
  <si>
    <t>Operadores turísticos</t>
  </si>
  <si>
    <t>8230-0/01</t>
  </si>
  <si>
    <t>Serviços de organização de feiras, congressos, exposições e festas</t>
  </si>
  <si>
    <t>9001-9/01</t>
  </si>
  <si>
    <t>Produção teatral</t>
  </si>
  <si>
    <t>9001-9/02</t>
  </si>
  <si>
    <t>Produção musical</t>
  </si>
  <si>
    <t>9001-9/03</t>
  </si>
  <si>
    <t>Produção de espetáculos de dança</t>
  </si>
  <si>
    <t>9001-9/04</t>
  </si>
  <si>
    <t>Produção de espetáculos circenses, de marionetes e similares</t>
  </si>
  <si>
    <t>9319-1/01</t>
  </si>
  <si>
    <t>Produção e promoção de eventos esportivos</t>
  </si>
  <si>
    <t>9321-2/00</t>
  </si>
  <si>
    <t>Parques de diversão e parques temáticos</t>
  </si>
  <si>
    <t>Fonte: Resoluções Concla 01/2006 de 04/09/2006; 02/2006 de 15/02/2006 e 01/2007 de 16/05/2007 e Leis n.º 11.771/08 e n.º 8.623/93.</t>
  </si>
  <si>
    <r>
      <t>(2)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Segundo a ANTT,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Passageiros de Volta referem-se aos passageiros embarcados no ponto de destino da linha de ônibus.</t>
    </r>
  </si>
  <si>
    <r>
      <rPr>
        <b/>
        <sz val="10"/>
        <color theme="1"/>
        <rFont val="Calibri"/>
        <family val="2"/>
        <scheme val="minor"/>
      </rPr>
      <t>Fonte:</t>
    </r>
    <r>
      <rPr>
        <sz val="10"/>
        <color theme="1"/>
        <rFont val="Calibri"/>
        <family val="2"/>
        <scheme val="minor"/>
      </rPr>
      <t xml:space="preserve"> Gestão Qualificação Serviços Turísticos/FUNDTUR: Ano 2007; Anuário Estatístico de Turismo/Mtur. Posição: 31 de dezembro de cada ano; para 2014 posição em 30 de novembro; para 2015 posição em 30 de novembro. </t>
    </r>
    <r>
      <rPr>
        <b/>
        <sz val="10"/>
        <color theme="1"/>
        <rFont val="Calibri"/>
        <family val="2"/>
        <scheme val="minor"/>
      </rPr>
      <t>Notas:</t>
    </r>
    <r>
      <rPr>
        <sz val="10"/>
        <color theme="1"/>
        <rFont val="Calibri"/>
        <family val="2"/>
        <scheme val="minor"/>
      </rPr>
      <t xml:space="preserve">  1. Número de estabelecimentos regularmente cadastrados no Sistema de Cadastro dos Empreendimentos, Equipamentos e Profissionais da Área de Turismo (CADASTUR). Dados de 2009/2010/2012 foram revisados. 2. A Lei 11.771/08 institui o cadastro obrigatório dos prestadores de serviços turísticos junto ao Ministério do Turismo: 1-Sociedade  Empresária, 2-Sociedade Simples, 3-Empresário Individual, 4-Serviços Social Autônomo, 5-Cooperativa, 6-Microempreendedor Individual (MEI) e 7-Empresa Individual de Responsabilidade Limitada (EIRELI).</t>
    </r>
  </si>
  <si>
    <t>2018*</t>
  </si>
  <si>
    <t>* até setembro/18.</t>
  </si>
  <si>
    <t>Turista</t>
  </si>
  <si>
    <t>Morador</t>
  </si>
  <si>
    <t>1º</t>
  </si>
  <si>
    <t>2º</t>
  </si>
  <si>
    <t>3º</t>
  </si>
  <si>
    <t>Valores  Estimados Hachurados:</t>
  </si>
  <si>
    <t xml:space="preserve">Agência Estadual de Regulação de Serviços Públicos de MS - AGEPAN.
Agência Nacional de Transporte Terrestre - ANTT / Anuário Estatístico - Ministério do Turismo.
Empresa Brasileira de Infraestrutura Aeroportuária - INFRAERO / Anuário Estatístico - Ministério do Turismo.
Administração do Aeroporto Regional de Bonito/MS - Concessionária DIX - Empreendimentos Limitada.
Administração do Aeroporto Municipal de Dourados - Prefeitura Municipal de Dourados/MS.
Aeroporto Municipal de Três Lagoas.
SEINFRA - Superintendência Viária do município de Bonito/MS. 
Blog No Ar - http://noardedourados.blogspot.com.br/.
</t>
  </si>
  <si>
    <t>PERFIL DA DEMANDA TURÍSTICA INTERNACIONAL EM MATO GROSSO DO SUL - 2007-2019</t>
  </si>
  <si>
    <t>10 MAIORES QUANTIDADES DE CHEGADAS DE TURISTAS DE PAÍSES DE RESIDÊNCIA PERMANENTE EM MS POR VIA DE ACESSO TERRESTRE - 2007-2019</t>
  </si>
  <si>
    <t>10 MAIORES QUANTIDADES DE CHEGADAS DE TURISTAS DE PAÍSES DE RESIDÊNCIA PERMANENTE NO BRASIL POR VIA DE ACESSO TERRESTRE - 2007-2019</t>
  </si>
  <si>
    <t>20 MAIORES QUANTIDADES DE CHEGADAS DE TURISTAS DE PAÍSES DE RESIDÊNCIA PERMANENTE NO BRASIL POR VIA DE ACESSO TERRESTRE - 2007-2019</t>
  </si>
  <si>
    <t>20 MAIORES QUANTIDADES DE CHEGADAS DE TURISTAS DE PAÍSES DE RESIDÊNCIA PERMANENTE EM MS POR VIA DE ACESSO TERRESTRE - 2007-2019</t>
  </si>
  <si>
    <t>4.328.074 </t>
  </si>
  <si>
    <t> 2.088.506</t>
  </si>
  <si>
    <t>CHEGADAS DE TURISTAS DE PAÍSES DE RESIDÊNCIA PERMANENTE EM MS POR TODAS AS VIAS DE ACESSOS - 2007-2019</t>
  </si>
  <si>
    <t>PERCENTUAL DE CHEGADAS DE TURISTAS DOS 3 MAIORES PAÍSES DE RESIDÊNCIA PERMANENTE EMISSORES PARA MS POR TODAS AS VIAS DE ACESSOS - 2007-2019</t>
  </si>
  <si>
    <t>Valor bruto da produção, a preços correntes, do total da economia do estado e das Atividades Características do Turismo (ACT), segundo as atividades - MS - 2013-2017 - Em milhões R$</t>
  </si>
  <si>
    <t>Share%</t>
  </si>
  <si>
    <t>Valor agregado, a preços correntes, do total da economia do estado e das Atividades Características do Turismo (ACT), segundo as atividades - MS - 2013-2017 - Em milhões R$</t>
  </si>
  <si>
    <t>ANÁLISE DO PERFIL DA DEMANDA TURÍSTICA INTERNACIONAL EM 2019:</t>
  </si>
  <si>
    <t xml:space="preserve">Os turistas que visitaram Mato Grosso do Sul em 2019 são em sua maioria homens (52,7%). Esses turistas têm entre 32 e 40 anos (26,8%), com ensino superior (37,7%), têm renda média mensal familiar de US$ 2.966,39 e renda média mensal individual de US$ 2.177,92. Viajam a lazer (38,9%) ou por outros motivos (52,0%), mas têm a natureza, o ecoturismo ou a aventura como motivos principais para uma viagem de lazer (67,6%). Para lazer, preferem  Bonito (48,4%) e Campo Grande (41,1%). Para negócios, eventos e convenções preferem a Capital (68,5%). Por qualquer outro motivo preferem também Campo Grande (62%). Viajam sozinhos (39,5%) e também em família (24,4%). Ficam hospedados em casas de parentes e amigos (48,5%) ou em hotel, flat ou pousada (33,3%). Organizam a viagem por conta própria (sem auxílio de Agências de Viagens) a partir de informações de amigos e parentes (60,1%). </t>
  </si>
  <si>
    <r>
      <t>(2)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Segundo a ANTT,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Passageiros de Volta referem-se aos passageiros embarcados no ponto de destino da linha de ônibus.</t>
    </r>
  </si>
  <si>
    <t>CADASTUR EM MATO GROSSO DO SUL - 2007-2020</t>
  </si>
  <si>
    <r>
      <t xml:space="preserve">CHEGADAS DE </t>
    </r>
    <r>
      <rPr>
        <b/>
        <sz val="11"/>
        <color rgb="FFFF0000"/>
        <rFont val="Calibri"/>
        <family val="2"/>
        <scheme val="minor"/>
      </rPr>
      <t>TURISTAS DE PAÍSES</t>
    </r>
    <r>
      <rPr>
        <b/>
        <sz val="11"/>
        <color theme="1"/>
        <rFont val="Calibri"/>
        <family val="2"/>
        <scheme val="minor"/>
      </rPr>
      <t xml:space="preserve"> DE RESIDÊNCIA PERMANENTE </t>
    </r>
    <r>
      <rPr>
        <b/>
        <sz val="11"/>
        <color rgb="FFFF0000"/>
        <rFont val="Calibri"/>
        <family val="2"/>
        <scheme val="minor"/>
      </rPr>
      <t xml:space="preserve">NO BRASIL E EM MS </t>
    </r>
    <r>
      <rPr>
        <b/>
        <sz val="11"/>
        <color theme="1"/>
        <rFont val="Calibri"/>
        <family val="2"/>
        <scheme val="minor"/>
      </rPr>
      <t>POR TIPOS DE VIA DE ACESSO - 2007-2020</t>
    </r>
  </si>
  <si>
    <r>
      <t xml:space="preserve">CHEGADAS DE </t>
    </r>
    <r>
      <rPr>
        <b/>
        <sz val="10"/>
        <color rgb="FFFF0000"/>
        <rFont val="Calibri"/>
        <family val="2"/>
        <scheme val="minor"/>
      </rPr>
      <t>TURISTAS DE PAÍSES</t>
    </r>
    <r>
      <rPr>
        <b/>
        <sz val="10"/>
        <color indexed="8"/>
        <rFont val="Calibri"/>
        <family val="2"/>
        <scheme val="minor"/>
      </rPr>
      <t xml:space="preserve"> DE RESIDÊNCIA PERMANENTE</t>
    </r>
    <r>
      <rPr>
        <b/>
        <sz val="10"/>
        <color rgb="FFFF0000"/>
        <rFont val="Calibri"/>
        <family val="2"/>
        <scheme val="minor"/>
      </rPr>
      <t xml:space="preserve"> NO BRASIL</t>
    </r>
    <r>
      <rPr>
        <b/>
        <sz val="10"/>
        <color indexed="8"/>
        <rFont val="Calibri"/>
        <family val="2"/>
        <scheme val="minor"/>
      </rPr>
      <t xml:space="preserve"> POR TIPOS DE VIA DE ACESSO - 2007-2020</t>
    </r>
  </si>
  <si>
    <r>
      <t xml:space="preserve">CHEGADAS DE </t>
    </r>
    <r>
      <rPr>
        <b/>
        <sz val="10"/>
        <color rgb="FFFF0000"/>
        <rFont val="Calibri"/>
        <family val="2"/>
        <scheme val="minor"/>
      </rPr>
      <t>TURISTAS DE PAÍSES</t>
    </r>
    <r>
      <rPr>
        <b/>
        <sz val="10"/>
        <color indexed="8"/>
        <rFont val="Calibri"/>
        <family val="2"/>
        <scheme val="minor"/>
      </rPr>
      <t xml:space="preserve"> DE RESIDÊNCIA PERMANENTE EM</t>
    </r>
    <r>
      <rPr>
        <b/>
        <sz val="10"/>
        <color rgb="FFFF0000"/>
        <rFont val="Calibri"/>
        <family val="2"/>
        <scheme val="minor"/>
      </rPr>
      <t xml:space="preserve"> MS</t>
    </r>
    <r>
      <rPr>
        <b/>
        <sz val="10"/>
        <color indexed="8"/>
        <rFont val="Calibri"/>
        <family val="2"/>
        <scheme val="minor"/>
      </rPr>
      <t xml:space="preserve"> POR TIPOS DE VIA DE ACESSO - 2007-2020</t>
    </r>
  </si>
  <si>
    <r>
      <t xml:space="preserve">Fonte: Ministério do Turismo - MTur (Export made using Saiku OLAP client). </t>
    </r>
    <r>
      <rPr>
        <b/>
        <sz val="10"/>
        <color rgb="FFFF0000"/>
        <rFont val="Calibri"/>
        <family val="2"/>
        <scheme val="minor"/>
      </rPr>
      <t>PERFIL DO TURISTA ESTRANGEIRO NÃO FOI REALIZADO EM 2020</t>
    </r>
  </si>
  <si>
    <t>Município</t>
  </si>
  <si>
    <t>Total 2017 a 2020</t>
  </si>
  <si>
    <t>TOTAL GERAL</t>
  </si>
  <si>
    <t>Variação do Produto Interno Bruto por Setor em MS – 2010-2019</t>
  </si>
  <si>
    <t>Composição do Valor Adicionado do Produto Interno Bruto por Setor em MS – 2010-2020 (%)</t>
  </si>
  <si>
    <t>FLUXO DE PASSAGEIROS EM MS POR MEIOS DE TRANSPORTE UTILIZADOS - 2007-2021 (ANALÍTICO)</t>
  </si>
  <si>
    <t>Produto Interno Bruto por Setor em MS – 2010-2020 (Em R$ Milhões)</t>
  </si>
  <si>
    <r>
      <t xml:space="preserve">Notas: </t>
    </r>
    <r>
      <rPr>
        <b/>
        <sz val="11"/>
        <color rgb="FFFF0000"/>
        <rFont val="Calibri"/>
        <family val="2"/>
        <scheme val="minor"/>
      </rPr>
      <t xml:space="preserve"> </t>
    </r>
  </si>
  <si>
    <t>FLUXO DE PASSAGEIROS EM MS POR MEIOS DE TRANSPORTE UTILIZADOS - 2007-2021 (SINTÉTICO)</t>
  </si>
  <si>
    <t>FLUXO AÉREO DE PASSAGEIROS EM MS - 2017-2020</t>
  </si>
  <si>
    <t>FLUXO RODOVIÁRIO DE PASSAGEIROS EM MS - 2017-2020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</si>
</sst>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000%"/>
    <numFmt numFmtId="166" formatCode="\ #,##0.00\ ;&quot; (&quot;#,##0.00\);&quot; -&quot;#\ ;\ @\ "/>
    <numFmt numFmtId="167" formatCode="\ #,##0\ ;&quot; (&quot;#,##0\);&quot; -&quot;#\ ;\ @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b/>
      <sz val="12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10"/>
      <color rgb="FFFF000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1"/>
      <color theme="1"/>
      <name val="Calibri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u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9" fontId="8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9" fillId="0" borderId="0"/>
  </cellStyleXfs>
  <cellXfs count="418">
    <xf numFmtId="0" fontId="0" fillId="0" borderId="0" xfId="0"/>
    <xf numFmtId="0" fontId="0" fillId="2" borderId="0" xfId="0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0" xfId="0" applyFont="1" applyFill="1" applyBorder="1"/>
    <xf numFmtId="3" fontId="0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9" fontId="0" fillId="2" borderId="0" xfId="1" applyNumberFormat="1" applyFont="1" applyFill="1" applyBorder="1" applyAlignment="1">
      <alignment horizontal="center" vertical="center"/>
    </xf>
    <xf numFmtId="0" fontId="0" fillId="2" borderId="1" xfId="0" applyFont="1" applyFill="1" applyBorder="1"/>
    <xf numFmtId="3" fontId="4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0" fillId="2" borderId="1" xfId="0" applyNumberFormat="1" applyFont="1" applyFill="1" applyBorder="1" applyAlignment="1">
      <alignment horizontal="center" vertical="center"/>
    </xf>
    <xf numFmtId="9" fontId="0" fillId="2" borderId="1" xfId="1" applyNumberFormat="1" applyFont="1" applyFill="1" applyBorder="1" applyAlignment="1">
      <alignment horizontal="center" vertical="center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/>
    </xf>
    <xf numFmtId="3" fontId="2" fillId="4" borderId="2" xfId="0" applyNumberFormat="1" applyFont="1" applyFill="1" applyBorder="1" applyAlignment="1">
      <alignment horizontal="center" vertical="center"/>
    </xf>
    <xf numFmtId="9" fontId="2" fillId="4" borderId="2" xfId="1" applyNumberFormat="1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3" fontId="2" fillId="2" borderId="2" xfId="0" applyNumberFormat="1" applyFont="1" applyFill="1" applyBorder="1" applyAlignment="1">
      <alignment horizontal="center" vertical="center"/>
    </xf>
    <xf numFmtId="10" fontId="2" fillId="2" borderId="2" xfId="1" applyNumberFormat="1" applyFont="1" applyFill="1" applyBorder="1" applyAlignment="1">
      <alignment horizontal="center" vertical="center"/>
    </xf>
    <xf numFmtId="0" fontId="6" fillId="2" borderId="0" xfId="0" applyFont="1" applyFill="1" applyBorder="1"/>
    <xf numFmtId="3" fontId="0" fillId="2" borderId="0" xfId="0" applyNumberFormat="1" applyFont="1" applyFill="1" applyBorder="1" applyAlignment="1">
      <alignment horizontal="center" vertical="center" wrapText="1"/>
    </xf>
    <xf numFmtId="10" fontId="0" fillId="2" borderId="0" xfId="1" applyNumberFormat="1" applyFont="1" applyFill="1" applyBorder="1" applyAlignment="1">
      <alignment horizontal="center" vertical="center"/>
    </xf>
    <xf numFmtId="3" fontId="0" fillId="2" borderId="0" xfId="0" applyNumberFormat="1" applyFill="1" applyBorder="1"/>
    <xf numFmtId="0" fontId="6" fillId="2" borderId="1" xfId="0" applyFont="1" applyFill="1" applyBorder="1"/>
    <xf numFmtId="3" fontId="0" fillId="2" borderId="1" xfId="0" applyNumberFormat="1" applyFont="1" applyFill="1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/>
    </xf>
    <xf numFmtId="10" fontId="2" fillId="2" borderId="0" xfId="1" applyNumberFormat="1" applyFont="1" applyFill="1" applyBorder="1" applyAlignment="1">
      <alignment horizontal="center" vertical="center"/>
    </xf>
    <xf numFmtId="10" fontId="1" fillId="2" borderId="0" xfId="1" applyNumberFormat="1" applyFont="1" applyFill="1" applyBorder="1" applyAlignment="1">
      <alignment horizontal="center" vertical="center"/>
    </xf>
    <xf numFmtId="0" fontId="0" fillId="2" borderId="1" xfId="0" applyFill="1" applyBorder="1"/>
    <xf numFmtId="10" fontId="1" fillId="2" borderId="1" xfId="1" applyNumberFormat="1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center"/>
    </xf>
    <xf numFmtId="3" fontId="0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vertical="center"/>
    </xf>
    <xf numFmtId="3" fontId="2" fillId="3" borderId="1" xfId="0" applyNumberFormat="1" applyFont="1" applyFill="1" applyBorder="1" applyAlignment="1">
      <alignment horizontal="center" vertical="center"/>
    </xf>
    <xf numFmtId="10" fontId="2" fillId="3" borderId="1" xfId="1" applyNumberFormat="1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10" fontId="2" fillId="3" borderId="2" xfId="1" applyNumberFormat="1" applyFont="1" applyFill="1" applyBorder="1" applyAlignment="1">
      <alignment horizontal="center" vertical="center"/>
    </xf>
    <xf numFmtId="0" fontId="2" fillId="4" borderId="2" xfId="0" applyFont="1" applyFill="1" applyBorder="1"/>
    <xf numFmtId="3" fontId="5" fillId="4" borderId="2" xfId="0" applyNumberFormat="1" applyFont="1" applyFill="1" applyBorder="1" applyAlignment="1">
      <alignment horizontal="center" vertical="center"/>
    </xf>
    <xf numFmtId="10" fontId="2" fillId="4" borderId="2" xfId="1" applyNumberFormat="1" applyFon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left"/>
    </xf>
    <xf numFmtId="0" fontId="10" fillId="2" borderId="0" xfId="3" applyFont="1" applyFill="1" applyBorder="1"/>
    <xf numFmtId="0" fontId="10" fillId="2" borderId="0" xfId="3" applyFont="1" applyFill="1" applyBorder="1" applyAlignment="1">
      <alignment horizontal="center" vertical="center"/>
    </xf>
    <xf numFmtId="0" fontId="9" fillId="2" borderId="0" xfId="3" applyFont="1" applyFill="1" applyBorder="1" applyAlignment="1">
      <alignment horizontal="center" vertical="center"/>
    </xf>
    <xf numFmtId="9" fontId="10" fillId="2" borderId="0" xfId="3" applyNumberFormat="1" applyFont="1" applyFill="1" applyBorder="1" applyAlignment="1">
      <alignment horizontal="center" vertical="center"/>
    </xf>
    <xf numFmtId="3" fontId="10" fillId="2" borderId="0" xfId="3" applyNumberFormat="1" applyFont="1" applyFill="1" applyBorder="1" applyAlignment="1">
      <alignment horizontal="center" vertical="center"/>
    </xf>
    <xf numFmtId="49" fontId="10" fillId="2" borderId="0" xfId="3" applyNumberFormat="1" applyFont="1" applyFill="1" applyBorder="1"/>
    <xf numFmtId="49" fontId="10" fillId="2" borderId="0" xfId="3" applyNumberFormat="1" applyFont="1" applyFill="1" applyBorder="1" applyAlignment="1">
      <alignment horizontal="center" vertical="center"/>
    </xf>
    <xf numFmtId="49" fontId="9" fillId="2" borderId="0" xfId="3" applyNumberFormat="1" applyFont="1" applyFill="1" applyBorder="1" applyAlignment="1">
      <alignment horizontal="center" vertical="center"/>
    </xf>
    <xf numFmtId="0" fontId="11" fillId="5" borderId="3" xfId="0" applyFont="1" applyFill="1" applyBorder="1" applyAlignment="1">
      <alignment horizontal="center"/>
    </xf>
    <xf numFmtId="0" fontId="13" fillId="5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left"/>
    </xf>
    <xf numFmtId="3" fontId="14" fillId="5" borderId="4" xfId="0" applyNumberFormat="1" applyFont="1" applyFill="1" applyBorder="1" applyAlignment="1">
      <alignment horizontal="center" vertical="center"/>
    </xf>
    <xf numFmtId="3" fontId="13" fillId="5" borderId="4" xfId="0" applyNumberFormat="1" applyFont="1" applyFill="1" applyBorder="1" applyAlignment="1">
      <alignment horizontal="center" vertical="center"/>
    </xf>
    <xf numFmtId="10" fontId="14" fillId="5" borderId="5" xfId="1" applyNumberFormat="1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left"/>
    </xf>
    <xf numFmtId="3" fontId="16" fillId="2" borderId="4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3" fontId="15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/>
    <xf numFmtId="0" fontId="16" fillId="2" borderId="0" xfId="0" applyFont="1" applyFill="1" applyBorder="1"/>
    <xf numFmtId="0" fontId="12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/>
    </xf>
    <xf numFmtId="3" fontId="12" fillId="2" borderId="0" xfId="0" applyNumberFormat="1" applyFont="1" applyFill="1" applyBorder="1" applyAlignment="1">
      <alignment horizontal="center" vertical="center"/>
    </xf>
    <xf numFmtId="3" fontId="16" fillId="2" borderId="0" xfId="0" applyNumberFormat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3" fontId="12" fillId="2" borderId="4" xfId="0" applyNumberFormat="1" applyFont="1" applyFill="1" applyBorder="1" applyAlignment="1">
      <alignment horizontal="center" vertical="center"/>
    </xf>
    <xf numFmtId="10" fontId="16" fillId="2" borderId="4" xfId="1" applyNumberFormat="1" applyFont="1" applyFill="1" applyBorder="1" applyAlignment="1">
      <alignment horizontal="center" vertical="center"/>
    </xf>
    <xf numFmtId="3" fontId="11" fillId="2" borderId="4" xfId="0" applyNumberFormat="1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10" fontId="16" fillId="2" borderId="5" xfId="0" applyNumberFormat="1" applyFont="1" applyFill="1" applyBorder="1" applyAlignment="1">
      <alignment horizontal="center" vertical="center"/>
    </xf>
    <xf numFmtId="10" fontId="15" fillId="2" borderId="5" xfId="0" applyNumberFormat="1" applyFont="1" applyFill="1" applyBorder="1" applyAlignment="1">
      <alignment horizontal="center" vertical="center"/>
    </xf>
    <xf numFmtId="0" fontId="10" fillId="2" borderId="7" xfId="3" applyFont="1" applyFill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11" fillId="2" borderId="8" xfId="3" applyNumberFormat="1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  <xf numFmtId="3" fontId="12" fillId="3" borderId="4" xfId="0" applyNumberFormat="1" applyFont="1" applyFill="1" applyBorder="1" applyAlignment="1">
      <alignment horizontal="center" vertical="center"/>
    </xf>
    <xf numFmtId="3" fontId="15" fillId="3" borderId="4" xfId="0" applyNumberFormat="1" applyFont="1" applyFill="1" applyBorder="1" applyAlignment="1">
      <alignment horizontal="center" vertical="center"/>
    </xf>
    <xf numFmtId="3" fontId="16" fillId="3" borderId="4" xfId="0" applyNumberFormat="1" applyFont="1" applyFill="1" applyBorder="1" applyAlignment="1">
      <alignment horizontal="center" vertical="center"/>
    </xf>
    <xf numFmtId="10" fontId="16" fillId="3" borderId="4" xfId="1" applyNumberFormat="1" applyFont="1" applyFill="1" applyBorder="1" applyAlignment="1">
      <alignment horizontal="center" vertical="center"/>
    </xf>
    <xf numFmtId="10" fontId="16" fillId="3" borderId="5" xfId="0" applyNumberFormat="1" applyFont="1" applyFill="1" applyBorder="1" applyAlignment="1">
      <alignment horizontal="center" vertical="center"/>
    </xf>
    <xf numFmtId="9" fontId="11" fillId="2" borderId="4" xfId="1" applyFont="1" applyFill="1" applyBorder="1" applyAlignment="1">
      <alignment horizontal="center" vertical="center"/>
    </xf>
    <xf numFmtId="0" fontId="12" fillId="3" borderId="4" xfId="3" applyFont="1" applyFill="1" applyBorder="1" applyAlignment="1">
      <alignment horizontal="left"/>
    </xf>
    <xf numFmtId="3" fontId="12" fillId="3" borderId="4" xfId="3" applyNumberFormat="1" applyFont="1" applyFill="1" applyBorder="1" applyAlignment="1">
      <alignment horizontal="center" vertical="center"/>
    </xf>
    <xf numFmtId="3" fontId="9" fillId="3" borderId="4" xfId="3" applyNumberFormat="1" applyFont="1" applyFill="1" applyBorder="1" applyAlignment="1">
      <alignment horizontal="center" vertical="center"/>
    </xf>
    <xf numFmtId="10" fontId="10" fillId="3" borderId="4" xfId="4" applyNumberFormat="1" applyFont="1" applyFill="1" applyBorder="1" applyAlignment="1">
      <alignment horizontal="center" vertical="center"/>
    </xf>
    <xf numFmtId="0" fontId="10" fillId="3" borderId="3" xfId="3" applyFont="1" applyFill="1" applyBorder="1" applyAlignment="1">
      <alignment horizontal="center" vertical="center"/>
    </xf>
    <xf numFmtId="165" fontId="10" fillId="3" borderId="5" xfId="3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left" vertical="center" wrapText="1"/>
    </xf>
    <xf numFmtId="0" fontId="0" fillId="2" borderId="4" xfId="0" applyFont="1" applyFill="1" applyBorder="1" applyAlignment="1">
      <alignment horizontal="center" vertical="center"/>
    </xf>
    <xf numFmtId="4" fontId="0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4" fontId="0" fillId="2" borderId="5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vertical="center" wrapText="1"/>
    </xf>
    <xf numFmtId="3" fontId="2" fillId="2" borderId="5" xfId="0" applyNumberFormat="1" applyFont="1" applyFill="1" applyBorder="1" applyAlignment="1">
      <alignment horizontal="center" vertical="center"/>
    </xf>
    <xf numFmtId="0" fontId="17" fillId="2" borderId="0" xfId="5" applyFill="1" applyBorder="1"/>
    <xf numFmtId="0" fontId="17" fillId="2" borderId="0" xfId="5" applyFill="1"/>
    <xf numFmtId="0" fontId="11" fillId="2" borderId="3" xfId="5" applyFont="1" applyFill="1" applyBorder="1" applyAlignment="1">
      <alignment horizontal="center" vertical="center"/>
    </xf>
    <xf numFmtId="0" fontId="11" fillId="2" borderId="4" xfId="5" applyFont="1" applyFill="1" applyBorder="1" applyAlignment="1">
      <alignment horizontal="center" vertical="center"/>
    </xf>
    <xf numFmtId="0" fontId="11" fillId="2" borderId="5" xfId="5" applyFont="1" applyFill="1" applyBorder="1" applyAlignment="1">
      <alignment horizontal="center" vertical="center"/>
    </xf>
    <xf numFmtId="0" fontId="11" fillId="2" borderId="3" xfId="5" applyFont="1" applyFill="1" applyBorder="1" applyAlignment="1">
      <alignment horizontal="left" vertical="center"/>
    </xf>
    <xf numFmtId="3" fontId="11" fillId="2" borderId="4" xfId="5" applyNumberFormat="1" applyFont="1" applyFill="1" applyBorder="1" applyAlignment="1">
      <alignment horizontal="center" vertical="center"/>
    </xf>
    <xf numFmtId="3" fontId="11" fillId="2" borderId="5" xfId="5" applyNumberFormat="1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horizontal="left" vertical="center"/>
    </xf>
    <xf numFmtId="3" fontId="12" fillId="2" borderId="4" xfId="5" applyNumberFormat="1" applyFont="1" applyFill="1" applyBorder="1" applyAlignment="1">
      <alignment horizontal="center" vertical="center"/>
    </xf>
    <xf numFmtId="3" fontId="12" fillId="2" borderId="5" xfId="5" applyNumberFormat="1" applyFont="1" applyFill="1" applyBorder="1" applyAlignment="1">
      <alignment horizontal="center" vertical="center"/>
    </xf>
    <xf numFmtId="0" fontId="14" fillId="2" borderId="0" xfId="5" applyFont="1" applyFill="1"/>
    <xf numFmtId="0" fontId="13" fillId="2" borderId="3" xfId="5" applyFont="1" applyFill="1" applyBorder="1" applyAlignment="1">
      <alignment horizontal="left" vertical="center"/>
    </xf>
    <xf numFmtId="4" fontId="13" fillId="2" borderId="4" xfId="5" applyNumberFormat="1" applyFont="1" applyFill="1" applyBorder="1" applyAlignment="1">
      <alignment horizontal="center" vertical="center"/>
    </xf>
    <xf numFmtId="4" fontId="13" fillId="2" borderId="5" xfId="5" applyNumberFormat="1" applyFont="1" applyFill="1" applyBorder="1" applyAlignment="1">
      <alignment horizontal="center" vertical="center"/>
    </xf>
    <xf numFmtId="0" fontId="12" fillId="2" borderId="0" xfId="5" applyFont="1" applyFill="1"/>
    <xf numFmtId="3" fontId="17" fillId="2" borderId="0" xfId="5" applyNumberFormat="1" applyFill="1"/>
    <xf numFmtId="10" fontId="11" fillId="2" borderId="4" xfId="6" applyNumberFormat="1" applyFont="1" applyFill="1" applyBorder="1" applyAlignment="1">
      <alignment horizontal="center" vertical="center"/>
    </xf>
    <xf numFmtId="10" fontId="11" fillId="2" borderId="5" xfId="6" applyNumberFormat="1" applyFont="1" applyFill="1" applyBorder="1" applyAlignment="1">
      <alignment horizontal="center" vertical="center"/>
    </xf>
    <xf numFmtId="10" fontId="12" fillId="2" borderId="4" xfId="6" applyNumberFormat="1" applyFont="1" applyFill="1" applyBorder="1" applyAlignment="1">
      <alignment horizontal="center" vertical="center"/>
    </xf>
    <xf numFmtId="10" fontId="12" fillId="2" borderId="5" xfId="6" applyNumberFormat="1" applyFont="1" applyFill="1" applyBorder="1" applyAlignment="1">
      <alignment horizontal="center" vertical="center"/>
    </xf>
    <xf numFmtId="3" fontId="13" fillId="2" borderId="4" xfId="5" applyNumberFormat="1" applyFont="1" applyFill="1" applyBorder="1" applyAlignment="1">
      <alignment horizontal="center" vertical="center"/>
    </xf>
    <xf numFmtId="0" fontId="12" fillId="2" borderId="4" xfId="5" applyFont="1" applyFill="1" applyBorder="1" applyAlignment="1">
      <alignment horizontal="center" vertical="center"/>
    </xf>
    <xf numFmtId="0" fontId="12" fillId="2" borderId="5" xfId="5" applyFont="1" applyFill="1" applyBorder="1" applyAlignment="1">
      <alignment horizontal="center" vertical="center"/>
    </xf>
    <xf numFmtId="1" fontId="11" fillId="2" borderId="4" xfId="5" applyNumberFormat="1" applyFont="1" applyFill="1" applyBorder="1" applyAlignment="1">
      <alignment horizontal="center" vertical="center"/>
    </xf>
    <xf numFmtId="1" fontId="11" fillId="2" borderId="5" xfId="5" applyNumberFormat="1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0" fontId="12" fillId="2" borderId="0" xfId="5" applyFont="1" applyFill="1" applyBorder="1"/>
    <xf numFmtId="0" fontId="11" fillId="2" borderId="3" xfId="5" applyFont="1" applyFill="1" applyBorder="1" applyAlignment="1">
      <alignment horizontal="center" vertical="center" wrapText="1"/>
    </xf>
    <xf numFmtId="3" fontId="11" fillId="2" borderId="4" xfId="5" applyNumberFormat="1" applyFont="1" applyFill="1" applyBorder="1" applyAlignment="1" applyProtection="1">
      <alignment horizontal="center" vertical="center"/>
    </xf>
    <xf numFmtId="9" fontId="11" fillId="2" borderId="4" xfId="6" applyFont="1" applyFill="1" applyBorder="1" applyAlignment="1">
      <alignment horizontal="center" vertical="center"/>
    </xf>
    <xf numFmtId="0" fontId="12" fillId="2" borderId="3" xfId="5" applyFont="1" applyFill="1" applyBorder="1" applyAlignment="1">
      <alignment vertical="center"/>
    </xf>
    <xf numFmtId="3" fontId="12" fillId="2" borderId="0" xfId="5" applyNumberFormat="1" applyFont="1" applyFill="1"/>
    <xf numFmtId="2" fontId="12" fillId="2" borderId="0" xfId="5" applyNumberFormat="1" applyFont="1" applyFill="1"/>
    <xf numFmtId="3" fontId="12" fillId="2" borderId="0" xfId="5" applyNumberFormat="1" applyFont="1" applyFill="1" applyAlignment="1">
      <alignment horizontal="center" vertical="center"/>
    </xf>
    <xf numFmtId="0" fontId="4" fillId="2" borderId="0" xfId="5" applyFont="1" applyFill="1"/>
    <xf numFmtId="3" fontId="0" fillId="6" borderId="0" xfId="0" applyNumberFormat="1" applyFont="1" applyFill="1" applyBorder="1" applyAlignment="1">
      <alignment horizontal="center" vertical="center"/>
    </xf>
    <xf numFmtId="3" fontId="0" fillId="6" borderId="1" xfId="0" applyNumberFormat="1" applyFont="1" applyFill="1" applyBorder="1" applyAlignment="1">
      <alignment horizontal="center" vertical="center"/>
    </xf>
    <xf numFmtId="0" fontId="0" fillId="6" borderId="4" xfId="0" applyFill="1" applyBorder="1" applyAlignment="1">
      <alignment horizontal="left"/>
    </xf>
    <xf numFmtId="3" fontId="13" fillId="7" borderId="4" xfId="0" applyNumberFormat="1" applyFont="1" applyFill="1" applyBorder="1" applyAlignment="1">
      <alignment horizontal="center" vertical="center"/>
    </xf>
    <xf numFmtId="3" fontId="14" fillId="7" borderId="4" xfId="0" applyNumberFormat="1" applyFont="1" applyFill="1" applyBorder="1" applyAlignment="1">
      <alignment horizontal="center" vertical="center"/>
    </xf>
    <xf numFmtId="10" fontId="14" fillId="7" borderId="5" xfId="1" applyNumberFormat="1" applyFont="1" applyFill="1" applyBorder="1" applyAlignment="1">
      <alignment horizontal="center" vertical="center"/>
    </xf>
    <xf numFmtId="0" fontId="2" fillId="3" borderId="6" xfId="0" applyFont="1" applyFill="1" applyBorder="1"/>
    <xf numFmtId="3" fontId="5" fillId="3" borderId="6" xfId="0" applyNumberFormat="1" applyFont="1" applyFill="1" applyBorder="1" applyAlignment="1">
      <alignment horizontal="center" vertical="center"/>
    </xf>
    <xf numFmtId="3" fontId="2" fillId="3" borderId="6" xfId="0" applyNumberFormat="1" applyFont="1" applyFill="1" applyBorder="1" applyAlignment="1">
      <alignment horizontal="center" vertical="center"/>
    </xf>
    <xf numFmtId="9" fontId="2" fillId="3" borderId="6" xfId="1" applyNumberFormat="1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/>
    </xf>
    <xf numFmtId="9" fontId="1" fillId="2" borderId="0" xfId="1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2" fillId="2" borderId="0" xfId="0" applyFont="1" applyFill="1" applyBorder="1" applyAlignment="1">
      <alignment horizontal="justify" vertical="center"/>
    </xf>
    <xf numFmtId="0" fontId="2" fillId="2" borderId="0" xfId="0" applyFont="1" applyFill="1" applyBorder="1" applyAlignment="1">
      <alignment vertical="center" wrapText="1"/>
    </xf>
    <xf numFmtId="0" fontId="2" fillId="8" borderId="2" xfId="0" applyFont="1" applyFill="1" applyBorder="1"/>
    <xf numFmtId="3" fontId="2" fillId="8" borderId="2" xfId="0" applyNumberFormat="1" applyFont="1" applyFill="1" applyBorder="1" applyAlignment="1">
      <alignment horizontal="center" vertical="center"/>
    </xf>
    <xf numFmtId="10" fontId="2" fillId="8" borderId="2" xfId="1" applyNumberFormat="1" applyFont="1" applyFill="1" applyBorder="1" applyAlignment="1">
      <alignment horizontal="center" vertical="center"/>
    </xf>
    <xf numFmtId="3" fontId="0" fillId="6" borderId="0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center"/>
    </xf>
    <xf numFmtId="0" fontId="12" fillId="2" borderId="0" xfId="5" applyFont="1" applyFill="1" applyBorder="1" applyAlignment="1">
      <alignment vertical="center"/>
    </xf>
    <xf numFmtId="0" fontId="12" fillId="3" borderId="3" xfId="5" applyFont="1" applyFill="1" applyBorder="1" applyAlignment="1">
      <alignment horizontal="left" vertical="center"/>
    </xf>
    <xf numFmtId="3" fontId="12" fillId="3" borderId="4" xfId="5" applyNumberFormat="1" applyFont="1" applyFill="1" applyBorder="1" applyAlignment="1">
      <alignment horizontal="center" vertical="center"/>
    </xf>
    <xf numFmtId="3" fontId="12" fillId="3" borderId="5" xfId="5" applyNumberFormat="1" applyFont="1" applyFill="1" applyBorder="1" applyAlignment="1">
      <alignment horizontal="center" vertical="center"/>
    </xf>
    <xf numFmtId="0" fontId="11" fillId="2" borderId="7" xfId="5" applyFont="1" applyFill="1" applyBorder="1" applyAlignment="1">
      <alignment horizontal="center" vertical="center"/>
    </xf>
    <xf numFmtId="0" fontId="11" fillId="2" borderId="8" xfId="5" applyFont="1" applyFill="1" applyBorder="1" applyAlignment="1">
      <alignment horizontal="center" vertical="center"/>
    </xf>
    <xf numFmtId="0" fontId="11" fillId="2" borderId="9" xfId="5" applyFont="1" applyFill="1" applyBorder="1" applyAlignment="1">
      <alignment horizontal="center" vertical="center"/>
    </xf>
    <xf numFmtId="0" fontId="13" fillId="2" borderId="4" xfId="5" applyFont="1" applyFill="1" applyBorder="1" applyAlignment="1">
      <alignment horizontal="center" vertical="center"/>
    </xf>
    <xf numFmtId="0" fontId="13" fillId="2" borderId="5" xfId="5" applyFont="1" applyFill="1" applyBorder="1" applyAlignment="1">
      <alignment horizontal="center" vertical="center"/>
    </xf>
    <xf numFmtId="10" fontId="12" fillId="3" borderId="4" xfId="6" applyNumberFormat="1" applyFont="1" applyFill="1" applyBorder="1" applyAlignment="1">
      <alignment horizontal="center" vertical="center"/>
    </xf>
    <xf numFmtId="10" fontId="12" fillId="3" borderId="5" xfId="6" applyNumberFormat="1" applyFont="1" applyFill="1" applyBorder="1" applyAlignment="1">
      <alignment horizontal="center" vertical="center"/>
    </xf>
    <xf numFmtId="0" fontId="12" fillId="3" borderId="4" xfId="5" applyFont="1" applyFill="1" applyBorder="1" applyAlignment="1">
      <alignment horizontal="center" vertical="center"/>
    </xf>
    <xf numFmtId="0" fontId="12" fillId="3" borderId="5" xfId="5" applyFont="1" applyFill="1" applyBorder="1" applyAlignment="1">
      <alignment horizontal="center" vertical="center"/>
    </xf>
    <xf numFmtId="164" fontId="12" fillId="2" borderId="0" xfId="7" applyFont="1" applyFill="1"/>
    <xf numFmtId="164" fontId="12" fillId="2" borderId="0" xfId="5" applyNumberFormat="1" applyFont="1" applyFill="1"/>
    <xf numFmtId="10" fontId="2" fillId="2" borderId="1" xfId="1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3" fontId="5" fillId="2" borderId="1" xfId="0" applyNumberFormat="1" applyFont="1" applyFill="1" applyBorder="1" applyAlignment="1">
      <alignment horizontal="center" vertical="center"/>
    </xf>
    <xf numFmtId="9" fontId="2" fillId="2" borderId="1" xfId="1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3" fontId="6" fillId="2" borderId="5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8" fillId="2" borderId="3" xfId="0" applyNumberFormat="1" applyFont="1" applyFill="1" applyBorder="1" applyAlignment="1">
      <alignment horizontal="center" vertical="center" wrapText="1"/>
    </xf>
    <xf numFmtId="0" fontId="1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5" xfId="0" applyNumberFormat="1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9" fontId="12" fillId="2" borderId="0" xfId="1" applyFont="1" applyFill="1"/>
    <xf numFmtId="0" fontId="11" fillId="2" borderId="7" xfId="5" applyFont="1" applyFill="1" applyBorder="1" applyAlignment="1">
      <alignment horizontal="center" vertical="center" wrapText="1"/>
    </xf>
    <xf numFmtId="10" fontId="10" fillId="2" borderId="0" xfId="1" applyNumberFormat="1" applyFont="1" applyFill="1" applyBorder="1"/>
    <xf numFmtId="0" fontId="0" fillId="2" borderId="4" xfId="0" applyFill="1" applyBorder="1" applyAlignment="1">
      <alignment horizontal="center" vertical="center"/>
    </xf>
    <xf numFmtId="2" fontId="2" fillId="2" borderId="4" xfId="0" applyNumberFormat="1" applyFont="1" applyFill="1" applyBorder="1" applyAlignment="1">
      <alignment horizontal="center" vertical="center"/>
    </xf>
    <xf numFmtId="3" fontId="10" fillId="2" borderId="0" xfId="3" applyNumberFormat="1" applyFont="1" applyFill="1" applyBorder="1"/>
    <xf numFmtId="43" fontId="10" fillId="2" borderId="0" xfId="8" applyFont="1" applyFill="1" applyBorder="1"/>
    <xf numFmtId="3" fontId="4" fillId="2" borderId="0" xfId="2" applyNumberFormat="1" applyFont="1" applyFill="1" applyBorder="1" applyAlignment="1">
      <alignment horizontal="center" vertical="center"/>
    </xf>
    <xf numFmtId="3" fontId="4" fillId="2" borderId="1" xfId="2" applyNumberFormat="1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3" fontId="16" fillId="2" borderId="5" xfId="0" applyNumberFormat="1" applyFont="1" applyFill="1" applyBorder="1" applyAlignment="1">
      <alignment horizontal="center" vertical="center"/>
    </xf>
    <xf numFmtId="3" fontId="15" fillId="2" borderId="8" xfId="0" applyNumberFormat="1" applyFont="1" applyFill="1" applyBorder="1" applyAlignment="1">
      <alignment horizontal="center" vertical="center"/>
    </xf>
    <xf numFmtId="0" fontId="14" fillId="9" borderId="4" xfId="0" applyFont="1" applyFill="1" applyBorder="1" applyAlignment="1">
      <alignment horizontal="center" vertical="center"/>
    </xf>
    <xf numFmtId="3" fontId="14" fillId="9" borderId="4" xfId="0" applyNumberFormat="1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 vertical="center" wrapText="1"/>
    </xf>
    <xf numFmtId="3" fontId="23" fillId="0" borderId="4" xfId="0" applyNumberFormat="1" applyFont="1" applyBorder="1" applyAlignment="1">
      <alignment horizontal="center"/>
    </xf>
    <xf numFmtId="3" fontId="24" fillId="0" borderId="4" xfId="0" applyNumberFormat="1" applyFont="1" applyBorder="1" applyAlignment="1">
      <alignment horizontal="center"/>
    </xf>
    <xf numFmtId="3" fontId="18" fillId="0" borderId="4" xfId="0" applyNumberFormat="1" applyFont="1" applyBorder="1" applyAlignment="1">
      <alignment horizontal="center"/>
    </xf>
    <xf numFmtId="3" fontId="13" fillId="2" borderId="5" xfId="5" applyNumberFormat="1" applyFont="1" applyFill="1" applyBorder="1" applyAlignment="1">
      <alignment horizontal="center" vertical="center"/>
    </xf>
    <xf numFmtId="4" fontId="11" fillId="2" borderId="5" xfId="5" applyNumberFormat="1" applyFont="1" applyFill="1" applyBorder="1" applyAlignment="1">
      <alignment horizontal="center" vertical="center"/>
    </xf>
    <xf numFmtId="4" fontId="12" fillId="2" borderId="5" xfId="5" applyNumberFormat="1" applyFont="1" applyFill="1" applyBorder="1" applyAlignment="1">
      <alignment horizontal="center" vertical="center"/>
    </xf>
    <xf numFmtId="4" fontId="12" fillId="3" borderId="5" xfId="5" applyNumberFormat="1" applyFont="1" applyFill="1" applyBorder="1" applyAlignment="1">
      <alignment horizontal="center" vertical="center"/>
    </xf>
    <xf numFmtId="3" fontId="11" fillId="3" borderId="4" xfId="5" applyNumberFormat="1" applyFont="1" applyFill="1" applyBorder="1" applyAlignment="1" applyProtection="1">
      <alignment horizontal="center" vertical="center"/>
    </xf>
    <xf numFmtId="3" fontId="11" fillId="3" borderId="4" xfId="5" applyNumberFormat="1" applyFont="1" applyFill="1" applyBorder="1" applyAlignment="1">
      <alignment horizontal="center" vertical="center"/>
    </xf>
    <xf numFmtId="3" fontId="12" fillId="2" borderId="4" xfId="6" applyNumberFormat="1" applyFont="1" applyFill="1" applyBorder="1" applyAlignment="1">
      <alignment horizontal="center" vertical="center"/>
    </xf>
    <xf numFmtId="3" fontId="12" fillId="3" borderId="4" xfId="6" applyNumberFormat="1" applyFont="1" applyFill="1" applyBorder="1" applyAlignment="1">
      <alignment horizontal="center" vertical="center"/>
    </xf>
    <xf numFmtId="0" fontId="22" fillId="2" borderId="0" xfId="5" applyFont="1" applyFill="1"/>
    <xf numFmtId="3" fontId="16" fillId="3" borderId="4" xfId="3" applyNumberFormat="1" applyFont="1" applyFill="1" applyBorder="1" applyAlignment="1">
      <alignment horizontal="center" vertical="center"/>
    </xf>
    <xf numFmtId="3" fontId="12" fillId="10" borderId="4" xfId="0" applyNumberFormat="1" applyFont="1" applyFill="1" applyBorder="1" applyAlignment="1">
      <alignment horizontal="center" vertical="center"/>
    </xf>
    <xf numFmtId="3" fontId="14" fillId="2" borderId="3" xfId="0" applyNumberFormat="1" applyFont="1" applyFill="1" applyBorder="1" applyAlignment="1">
      <alignment horizontal="center" vertical="center"/>
    </xf>
    <xf numFmtId="0" fontId="16" fillId="10" borderId="3" xfId="0" applyFont="1" applyFill="1" applyBorder="1" applyAlignment="1">
      <alignment horizontal="center" vertical="center"/>
    </xf>
    <xf numFmtId="0" fontId="12" fillId="10" borderId="3" xfId="0" applyFont="1" applyFill="1" applyBorder="1" applyAlignment="1">
      <alignment horizontal="left" vertical="center"/>
    </xf>
    <xf numFmtId="3" fontId="15" fillId="10" borderId="4" xfId="0" applyNumberFormat="1" applyFont="1" applyFill="1" applyBorder="1" applyAlignment="1">
      <alignment horizontal="center" vertical="center"/>
    </xf>
    <xf numFmtId="3" fontId="16" fillId="10" borderId="4" xfId="0" applyNumberFormat="1" applyFont="1" applyFill="1" applyBorder="1" applyAlignment="1">
      <alignment horizontal="center" vertical="center"/>
    </xf>
    <xf numFmtId="10" fontId="16" fillId="10" borderId="4" xfId="1" applyNumberFormat="1" applyFont="1" applyFill="1" applyBorder="1" applyAlignment="1">
      <alignment horizontal="center" vertical="center"/>
    </xf>
    <xf numFmtId="10" fontId="16" fillId="10" borderId="5" xfId="0" applyNumberFormat="1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3" fontId="0" fillId="0" borderId="1" xfId="0" applyNumberFormat="1" applyFont="1" applyFill="1" applyBorder="1" applyAlignment="1">
      <alignment horizontal="center" vertical="center"/>
    </xf>
    <xf numFmtId="3" fontId="4" fillId="0" borderId="0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3" fontId="12" fillId="9" borderId="4" xfId="0" applyNumberFormat="1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/>
    </xf>
    <xf numFmtId="3" fontId="5" fillId="0" borderId="6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/>
    </xf>
    <xf numFmtId="3" fontId="0" fillId="0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0" fontId="11" fillId="3" borderId="4" xfId="6" applyNumberFormat="1" applyFont="1" applyFill="1" applyBorder="1" applyAlignment="1">
      <alignment horizontal="center" vertical="center"/>
    </xf>
    <xf numFmtId="10" fontId="11" fillId="3" borderId="5" xfId="6" applyNumberFormat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justify" vertical="justify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center" vertical="center"/>
    </xf>
    <xf numFmtId="3" fontId="0" fillId="2" borderId="0" xfId="0" applyNumberFormat="1" applyFont="1" applyFill="1" applyBorder="1" applyAlignment="1">
      <alignment horizontal="left"/>
    </xf>
    <xf numFmtId="3" fontId="0" fillId="2" borderId="0" xfId="0" applyNumberFormat="1" applyFont="1" applyFill="1" applyBorder="1"/>
    <xf numFmtId="3" fontId="4" fillId="6" borderId="0" xfId="0" applyNumberFormat="1" applyFont="1" applyFill="1" applyBorder="1" applyAlignment="1">
      <alignment horizontal="center" vertical="center"/>
    </xf>
    <xf numFmtId="0" fontId="2" fillId="8" borderId="1" xfId="0" applyFont="1" applyFill="1" applyBorder="1"/>
    <xf numFmtId="3" fontId="2" fillId="8" borderId="1" xfId="0" applyNumberFormat="1" applyFont="1" applyFill="1" applyBorder="1" applyAlignment="1">
      <alignment horizontal="center" vertical="center"/>
    </xf>
    <xf numFmtId="10" fontId="2" fillId="8" borderId="1" xfId="1" applyNumberFormat="1" applyFont="1" applyFill="1" applyBorder="1" applyAlignment="1">
      <alignment horizontal="center" vertical="center"/>
    </xf>
    <xf numFmtId="0" fontId="2" fillId="2" borderId="6" xfId="0" applyFont="1" applyFill="1" applyBorder="1"/>
    <xf numFmtId="3" fontId="2" fillId="2" borderId="6" xfId="0" applyNumberFormat="1" applyFont="1" applyFill="1" applyBorder="1" applyAlignment="1">
      <alignment horizontal="center" vertical="center"/>
    </xf>
    <xf numFmtId="10" fontId="2" fillId="2" borderId="6" xfId="1" applyNumberFormat="1" applyFont="1" applyFill="1" applyBorder="1" applyAlignment="1">
      <alignment horizontal="center" vertical="center"/>
    </xf>
    <xf numFmtId="3" fontId="28" fillId="11" borderId="0" xfId="0" applyNumberFormat="1" applyFont="1" applyFill="1" applyBorder="1" applyAlignment="1">
      <alignment horizontal="center" vertical="center"/>
    </xf>
    <xf numFmtId="167" fontId="30" fillId="0" borderId="0" xfId="9" applyNumberFormat="1" applyFont="1" applyBorder="1" applyAlignment="1" applyProtection="1">
      <alignment horizontal="center" vertical="center"/>
    </xf>
    <xf numFmtId="3" fontId="2" fillId="3" borderId="2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9" fontId="2" fillId="2" borderId="2" xfId="1" applyFont="1" applyFill="1" applyBorder="1" applyAlignment="1">
      <alignment horizontal="center" vertical="center"/>
    </xf>
    <xf numFmtId="3" fontId="28" fillId="2" borderId="0" xfId="0" applyNumberFormat="1" applyFont="1" applyFill="1" applyBorder="1" applyAlignment="1">
      <alignment horizontal="center" vertical="center"/>
    </xf>
    <xf numFmtId="167" fontId="30" fillId="2" borderId="0" xfId="9" applyNumberFormat="1" applyFont="1" applyFill="1" applyBorder="1" applyAlignment="1" applyProtection="1">
      <alignment horizontal="center" vertical="center"/>
    </xf>
    <xf numFmtId="3" fontId="17" fillId="2" borderId="0" xfId="0" applyNumberFormat="1" applyFont="1" applyFill="1" applyBorder="1" applyAlignment="1">
      <alignment horizontal="center"/>
    </xf>
    <xf numFmtId="3" fontId="17" fillId="2" borderId="1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 vertical="center"/>
    </xf>
    <xf numFmtId="0" fontId="11" fillId="3" borderId="4" xfId="3" applyNumberFormat="1" applyFont="1" applyFill="1" applyBorder="1" applyAlignment="1">
      <alignment horizontal="center" vertical="center"/>
    </xf>
    <xf numFmtId="0" fontId="9" fillId="3" borderId="4" xfId="3" applyFont="1" applyFill="1" applyBorder="1" applyAlignment="1">
      <alignment horizontal="center" vertical="center"/>
    </xf>
    <xf numFmtId="0" fontId="9" fillId="3" borderId="5" xfId="3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10" fillId="3" borderId="3" xfId="3" applyFont="1" applyFill="1" applyBorder="1"/>
    <xf numFmtId="10" fontId="10" fillId="3" borderId="5" xfId="3" applyNumberFormat="1" applyFont="1" applyFill="1" applyBorder="1" applyAlignment="1">
      <alignment horizontal="center" vertical="center"/>
    </xf>
    <xf numFmtId="0" fontId="10" fillId="3" borderId="0" xfId="3" applyFont="1" applyFill="1" applyBorder="1"/>
    <xf numFmtId="0" fontId="10" fillId="3" borderId="0" xfId="3" applyFont="1" applyFill="1" applyBorder="1" applyAlignment="1">
      <alignment horizontal="center" vertical="center"/>
    </xf>
    <xf numFmtId="3" fontId="10" fillId="3" borderId="0" xfId="3" applyNumberFormat="1" applyFont="1" applyFill="1" applyBorder="1" applyAlignment="1">
      <alignment horizontal="center" vertical="center"/>
    </xf>
    <xf numFmtId="0" fontId="9" fillId="3" borderId="0" xfId="3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left"/>
    </xf>
    <xf numFmtId="3" fontId="14" fillId="2" borderId="4" xfId="0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3" fontId="13" fillId="7" borderId="3" xfId="0" applyNumberFormat="1" applyFont="1" applyFill="1" applyBorder="1" applyAlignment="1">
      <alignment horizontal="center" vertical="center"/>
    </xf>
    <xf numFmtId="3" fontId="14" fillId="13" borderId="4" xfId="0" applyNumberFormat="1" applyFont="1" applyFill="1" applyBorder="1" applyAlignment="1">
      <alignment horizontal="center" vertical="center"/>
    </xf>
    <xf numFmtId="3" fontId="13" fillId="13" borderId="4" xfId="0" applyNumberFormat="1" applyFont="1" applyFill="1" applyBorder="1" applyAlignment="1">
      <alignment horizontal="center" vertical="center"/>
    </xf>
    <xf numFmtId="3" fontId="0" fillId="12" borderId="4" xfId="0" applyNumberFormat="1" applyFill="1" applyBorder="1"/>
    <xf numFmtId="3" fontId="15" fillId="12" borderId="8" xfId="0" applyNumberFormat="1" applyFont="1" applyFill="1" applyBorder="1" applyAlignment="1">
      <alignment horizontal="center" vertical="center"/>
    </xf>
    <xf numFmtId="3" fontId="16" fillId="12" borderId="4" xfId="0" applyNumberFormat="1" applyFont="1" applyFill="1" applyBorder="1" applyAlignment="1">
      <alignment horizontal="center" vertical="center"/>
    </xf>
    <xf numFmtId="3" fontId="12" fillId="12" borderId="4" xfId="0" applyNumberFormat="1" applyFont="1" applyFill="1" applyBorder="1" applyAlignment="1">
      <alignment horizontal="center" vertical="center"/>
    </xf>
    <xf numFmtId="9" fontId="14" fillId="5" borderId="5" xfId="1" applyNumberFormat="1" applyFont="1" applyFill="1" applyBorder="1" applyAlignment="1">
      <alignment horizontal="center" vertical="center"/>
    </xf>
    <xf numFmtId="0" fontId="11" fillId="3" borderId="5" xfId="3" applyNumberFormat="1" applyFont="1" applyFill="1" applyBorder="1" applyAlignment="1">
      <alignment horizontal="center" vertical="center"/>
    </xf>
    <xf numFmtId="9" fontId="12" fillId="3" borderId="4" xfId="1" applyFont="1" applyFill="1" applyBorder="1" applyAlignment="1">
      <alignment horizontal="center" vertical="center"/>
    </xf>
    <xf numFmtId="9" fontId="12" fillId="3" borderId="5" xfId="1" applyFont="1" applyFill="1" applyBorder="1" applyAlignment="1">
      <alignment horizontal="center" vertical="center"/>
    </xf>
    <xf numFmtId="9" fontId="11" fillId="3" borderId="5" xfId="1" applyFont="1" applyFill="1" applyBorder="1" applyAlignment="1">
      <alignment horizontal="center" vertical="center"/>
    </xf>
    <xf numFmtId="9" fontId="9" fillId="3" borderId="4" xfId="3" applyNumberFormat="1" applyFont="1" applyFill="1" applyBorder="1" applyAlignment="1">
      <alignment horizontal="center" vertical="center"/>
    </xf>
    <xf numFmtId="9" fontId="9" fillId="3" borderId="5" xfId="3" applyNumberFormat="1" applyFont="1" applyFill="1" applyBorder="1" applyAlignment="1">
      <alignment horizontal="center" vertical="center"/>
    </xf>
    <xf numFmtId="0" fontId="0" fillId="14" borderId="10" xfId="0" applyFill="1" applyBorder="1" applyAlignment="1">
      <alignment horizontal="left"/>
    </xf>
    <xf numFmtId="9" fontId="2" fillId="2" borderId="0" xfId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4" xfId="0" applyFont="1" applyFill="1" applyBorder="1"/>
    <xf numFmtId="3" fontId="0" fillId="2" borderId="4" xfId="0" applyNumberFormat="1" applyFont="1" applyFill="1" applyBorder="1" applyAlignment="1">
      <alignment horizontal="center" vertical="center"/>
    </xf>
    <xf numFmtId="9" fontId="0" fillId="0" borderId="4" xfId="1" applyFont="1" applyBorder="1" applyAlignment="1">
      <alignment horizontal="center"/>
    </xf>
    <xf numFmtId="3" fontId="0" fillId="2" borderId="4" xfId="0" applyNumberFormat="1" applyFill="1" applyBorder="1" applyAlignment="1">
      <alignment horizontal="center"/>
    </xf>
    <xf numFmtId="0" fontId="0" fillId="0" borderId="4" xfId="0" applyBorder="1"/>
    <xf numFmtId="3" fontId="0" fillId="0" borderId="4" xfId="0" applyNumberFormat="1" applyBorder="1" applyAlignment="1">
      <alignment horizontal="center"/>
    </xf>
    <xf numFmtId="9" fontId="0" fillId="0" borderId="4" xfId="0" applyNumberFormat="1" applyBorder="1" applyAlignment="1">
      <alignment horizontal="center"/>
    </xf>
    <xf numFmtId="3" fontId="23" fillId="0" borderId="5" xfId="0" applyNumberFormat="1" applyFont="1" applyBorder="1" applyAlignment="1">
      <alignment horizontal="center"/>
    </xf>
    <xf numFmtId="3" fontId="24" fillId="0" borderId="5" xfId="0" applyNumberFormat="1" applyFont="1" applyBorder="1" applyAlignment="1">
      <alignment horizontal="center"/>
    </xf>
    <xf numFmtId="3" fontId="18" fillId="0" borderId="5" xfId="0" applyNumberFormat="1" applyFont="1" applyBorder="1" applyAlignment="1">
      <alignment horizontal="center"/>
    </xf>
    <xf numFmtId="10" fontId="17" fillId="2" borderId="0" xfId="5" applyNumberFormat="1" applyFill="1"/>
    <xf numFmtId="3" fontId="14" fillId="2" borderId="4" xfId="5" applyNumberFormat="1" applyFont="1" applyFill="1" applyBorder="1" applyAlignment="1">
      <alignment horizontal="center" vertical="center"/>
    </xf>
    <xf numFmtId="3" fontId="14" fillId="3" borderId="4" xfId="5" applyNumberFormat="1" applyFont="1" applyFill="1" applyBorder="1" applyAlignment="1">
      <alignment horizontal="center" vertical="center"/>
    </xf>
    <xf numFmtId="0" fontId="31" fillId="2" borderId="0" xfId="5" applyFont="1" applyFill="1"/>
    <xf numFmtId="10" fontId="13" fillId="2" borderId="5" xfId="1" applyNumberFormat="1" applyFont="1" applyFill="1" applyBorder="1" applyAlignment="1">
      <alignment horizontal="center" vertical="center"/>
    </xf>
    <xf numFmtId="10" fontId="14" fillId="2" borderId="5" xfId="1" applyNumberFormat="1" applyFont="1" applyFill="1" applyBorder="1" applyAlignment="1">
      <alignment horizontal="center" vertical="center"/>
    </xf>
    <xf numFmtId="10" fontId="14" fillId="3" borderId="5" xfId="1" applyNumberFormat="1" applyFont="1" applyFill="1" applyBorder="1" applyAlignment="1">
      <alignment horizontal="center" vertical="center"/>
    </xf>
    <xf numFmtId="0" fontId="0" fillId="2" borderId="0" xfId="0" applyFill="1"/>
    <xf numFmtId="9" fontId="14" fillId="2" borderId="0" xfId="1" applyFont="1" applyFill="1" applyBorder="1" applyAlignment="1">
      <alignment horizontal="center" vertical="center"/>
    </xf>
    <xf numFmtId="9" fontId="13" fillId="2" borderId="0" xfId="1" applyFont="1" applyFill="1" applyBorder="1" applyAlignment="1">
      <alignment horizontal="center" vertical="center"/>
    </xf>
    <xf numFmtId="4" fontId="12" fillId="2" borderId="0" xfId="5" applyNumberFormat="1" applyFont="1" applyFill="1"/>
    <xf numFmtId="4" fontId="14" fillId="2" borderId="4" xfId="5" applyNumberFormat="1" applyFont="1" applyFill="1" applyBorder="1" applyAlignment="1">
      <alignment horizontal="center" vertical="center"/>
    </xf>
    <xf numFmtId="4" fontId="4" fillId="2" borderId="0" xfId="5" applyNumberFormat="1" applyFont="1" applyFill="1"/>
    <xf numFmtId="0" fontId="2" fillId="2" borderId="0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3" fontId="12" fillId="2" borderId="0" xfId="5" applyNumberFormat="1" applyFont="1" applyFill="1" applyBorder="1" applyAlignment="1">
      <alignment horizontal="center" vertical="center"/>
    </xf>
    <xf numFmtId="3" fontId="14" fillId="2" borderId="0" xfId="5" applyNumberFormat="1" applyFont="1" applyFill="1" applyBorder="1" applyAlignment="1">
      <alignment horizontal="center" vertical="center"/>
    </xf>
    <xf numFmtId="10" fontId="14" fillId="2" borderId="0" xfId="1" applyNumberFormat="1" applyFont="1" applyFill="1" applyBorder="1" applyAlignment="1">
      <alignment horizontal="center" vertical="center"/>
    </xf>
    <xf numFmtId="3" fontId="13" fillId="2" borderId="0" xfId="5" applyNumberFormat="1" applyFont="1" applyFill="1" applyBorder="1" applyAlignment="1">
      <alignment horizontal="center" vertical="center"/>
    </xf>
    <xf numFmtId="10" fontId="13" fillId="2" borderId="0" xfId="1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3" fontId="32" fillId="0" borderId="0" xfId="0" applyNumberFormat="1" applyFont="1" applyFill="1" applyBorder="1" applyAlignment="1">
      <alignment horizontal="center" vertical="center"/>
    </xf>
    <xf numFmtId="3" fontId="28" fillId="0" borderId="0" xfId="0" applyNumberFormat="1" applyFont="1" applyFill="1" applyBorder="1" applyAlignment="1">
      <alignment horizontal="center" vertical="center"/>
    </xf>
    <xf numFmtId="167" fontId="30" fillId="0" borderId="0" xfId="9" applyNumberFormat="1" applyFont="1" applyFill="1" applyBorder="1" applyAlignment="1" applyProtection="1">
      <alignment horizontal="center" vertical="center"/>
    </xf>
    <xf numFmtId="3" fontId="28" fillId="0" borderId="0" xfId="0" applyNumberFormat="1" applyFont="1" applyFill="1" applyBorder="1" applyAlignment="1">
      <alignment horizontal="center"/>
    </xf>
    <xf numFmtId="3" fontId="32" fillId="0" borderId="6" xfId="0" applyNumberFormat="1" applyFont="1" applyFill="1" applyBorder="1" applyAlignment="1">
      <alignment horizontal="center" vertical="center"/>
    </xf>
    <xf numFmtId="3" fontId="28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0" fillId="0" borderId="0" xfId="0" applyFont="1" applyFill="1" applyBorder="1"/>
    <xf numFmtId="0" fontId="0" fillId="0" borderId="1" xfId="0" applyFont="1" applyFill="1" applyBorder="1"/>
    <xf numFmtId="9" fontId="11" fillId="2" borderId="4" xfId="5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/>
    </xf>
    <xf numFmtId="3" fontId="6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11" fillId="2" borderId="1" xfId="5" applyFont="1" applyFill="1" applyBorder="1" applyAlignment="1">
      <alignment horizontal="center" vertical="center"/>
    </xf>
    <xf numFmtId="0" fontId="5" fillId="2" borderId="0" xfId="5" applyFont="1" applyFill="1" applyBorder="1" applyAlignment="1">
      <alignment horizontal="center" vertical="center" wrapText="1"/>
    </xf>
    <xf numFmtId="0" fontId="5" fillId="2" borderId="1" xfId="5" applyFont="1" applyFill="1" applyBorder="1" applyAlignment="1">
      <alignment horizontal="center" vertical="center" wrapText="1"/>
    </xf>
    <xf numFmtId="0" fontId="5" fillId="2" borderId="6" xfId="5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2" borderId="0" xfId="0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9" fillId="2" borderId="0" xfId="3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9" fillId="3" borderId="0" xfId="3" applyFont="1" applyFill="1" applyBorder="1" applyAlignment="1">
      <alignment horizontal="center"/>
    </xf>
    <xf numFmtId="0" fontId="9" fillId="3" borderId="1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 vertical="center"/>
    </xf>
    <xf numFmtId="0" fontId="9" fillId="3" borderId="3" xfId="3" applyFont="1" applyFill="1" applyBorder="1" applyAlignment="1">
      <alignment horizontal="center" vertical="center"/>
    </xf>
    <xf numFmtId="0" fontId="16" fillId="0" borderId="6" xfId="0" applyFont="1" applyBorder="1" applyAlignment="1">
      <alignment horizontal="left" vertical="center" wrapText="1"/>
    </xf>
    <xf numFmtId="0" fontId="9" fillId="2" borderId="1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6" fillId="2" borderId="0" xfId="0" applyFont="1" applyFill="1" applyBorder="1" applyAlignment="1">
      <alignment horizontal="justify" vertical="justify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justify" vertical="top" wrapText="1"/>
    </xf>
    <xf numFmtId="3" fontId="32" fillId="0" borderId="2" xfId="0" applyNumberFormat="1" applyFont="1" applyFill="1" applyBorder="1" applyAlignment="1">
      <alignment horizontal="center" vertical="center"/>
    </xf>
  </cellXfs>
  <cellStyles count="10">
    <cellStyle name="Excel Built-in Comma 10" xfId="9"/>
    <cellStyle name="Moeda" xfId="7" builtinId="4"/>
    <cellStyle name="Normal" xfId="0" builtinId="0"/>
    <cellStyle name="Normal 2" xfId="3"/>
    <cellStyle name="Normal 3" xfId="5"/>
    <cellStyle name="Normal 6" xfId="2"/>
    <cellStyle name="Porcentagem" xfId="1" builtinId="5"/>
    <cellStyle name="Porcentagem 2" xfId="4"/>
    <cellStyle name="Porcentagem 3" xfId="6"/>
    <cellStyle name="Vírgula" xfId="8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Variação do Produto Interno Bruto por Setor em MS – 2010-2020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PIB_MS!$B$65:$C$65</c:f>
              <c:strCache>
                <c:ptCount val="2"/>
                <c:pt idx="0">
                  <c:v>PIB (Preços Básicos)</c:v>
                </c:pt>
                <c:pt idx="1">
                  <c:v>-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8403324584426946E-3"/>
                  <c:y val="-2.3622776319626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7AE-48BE-AA76-F4E5CBF89301}"/>
                </c:ext>
              </c:extLst>
            </c:dLbl>
            <c:dLbl>
              <c:idx val="1"/>
              <c:layout>
                <c:manualLayout>
                  <c:x val="-0.12315145465971683"/>
                  <c:y val="-4.7462817147860762E-4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AE-48BE-AA76-F4E5CBF89301}"/>
                </c:ext>
              </c:extLst>
            </c:dLbl>
            <c:dLbl>
              <c:idx val="2"/>
              <c:layout>
                <c:manualLayout>
                  <c:x val="-5.5076337288824814E-2"/>
                  <c:y val="-8.8437591134441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7AE-48BE-AA76-F4E5CBF89301}"/>
                </c:ext>
              </c:extLst>
            </c:dLbl>
            <c:dLbl>
              <c:idx val="4"/>
              <c:layout>
                <c:manualLayout>
                  <c:x val="-7.3104506302909319E-3"/>
                  <c:y val="-5.14005540974044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AE-48BE-AA76-F4E5CBF8930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trendline>
            <c:spPr>
              <a:ln>
                <a:solidFill>
                  <a:srgbClr val="C00000"/>
                </a:solidFill>
              </a:ln>
            </c:spPr>
            <c:trendlineType val="linear"/>
            <c:dispRSqr val="1"/>
            <c:dispEq val="1"/>
            <c:trendlineLbl>
              <c:layout>
                <c:manualLayout>
                  <c:x val="-2.4695871349414658E-2"/>
                  <c:y val="8.032954214056575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baseline="0">
                        <a:solidFill>
                          <a:srgbClr val="C00000"/>
                        </a:solidFill>
                      </a:rPr>
                      <a:t>y = -0,0199x + 0,184</a:t>
                    </a:r>
                    <a:br>
                      <a:rPr lang="en-US" baseline="0">
                        <a:solidFill>
                          <a:srgbClr val="C00000"/>
                        </a:solidFill>
                      </a:rPr>
                    </a:br>
                    <a:r>
                      <a:rPr lang="en-US" baseline="0">
                        <a:solidFill>
                          <a:srgbClr val="C00000"/>
                        </a:solidFill>
                      </a:rPr>
                      <a:t>R² = 0,57</a:t>
                    </a:r>
                    <a:endParaRPr lang="en-US">
                      <a:solidFill>
                        <a:srgbClr val="C00000"/>
                      </a:solidFill>
                    </a:endParaRPr>
                  </a:p>
                </c:rich>
              </c:tx>
              <c:numFmt formatCode="General" sourceLinked="0"/>
            </c:trendlineLbl>
          </c:trendline>
          <c:cat>
            <c:numRef>
              <c:f>PIB_MS!$D$43:$M$43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PIB_MS!$D$65:$M$65</c:f>
              <c:numCache>
                <c:formatCode>0.00%</c:formatCode>
                <c:ptCount val="10"/>
                <c:pt idx="0">
                  <c:v>0.16507322029274607</c:v>
                </c:pt>
                <c:pt idx="1">
                  <c:v>0.13020114015896711</c:v>
                </c:pt>
                <c:pt idx="2">
                  <c:v>0.12090208412868231</c:v>
                </c:pt>
                <c:pt idx="3">
                  <c:v>0.14900188973323303</c:v>
                </c:pt>
                <c:pt idx="4">
                  <c:v>5.6040829515797475E-2</c:v>
                </c:pt>
                <c:pt idx="5">
                  <c:v>0.11236865120181005</c:v>
                </c:pt>
                <c:pt idx="6">
                  <c:v>4.5357216470323092E-2</c:v>
                </c:pt>
                <c:pt idx="7">
                  <c:v>0.11302031254175393</c:v>
                </c:pt>
                <c:pt idx="8">
                  <c:v>-1.0839998798131689E-2</c:v>
                </c:pt>
                <c:pt idx="9">
                  <c:v>0.15509660613052456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7AE-48BE-AA76-F4E5CBF893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113984"/>
        <c:axId val="99440256"/>
      </c:lineChart>
      <c:catAx>
        <c:axId val="9911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9440256"/>
        <c:crosses val="autoZero"/>
        <c:auto val="1"/>
        <c:lblAlgn val="ctr"/>
        <c:lblOffset val="100"/>
        <c:noMultiLvlLbl val="0"/>
      </c:catAx>
      <c:valAx>
        <c:axId val="99440256"/>
        <c:scaling>
          <c:orientation val="minMax"/>
        </c:scaling>
        <c:delete val="0"/>
        <c:axPos val="l"/>
        <c:majorGridlines/>
        <c:numFmt formatCode="0.00%" sourceLinked="1"/>
        <c:majorTickMark val="none"/>
        <c:minorTickMark val="none"/>
        <c:tickLblPos val="nextTo"/>
        <c:spPr>
          <a:ln w="9525">
            <a:noFill/>
          </a:ln>
        </c:spPr>
        <c:crossAx val="991139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baseline="0">
                <a:effectLst/>
              </a:rPr>
              <a:t>AS 3 MAIORES CHEGADAS DE TURISTAS ESTRANGEIROS EM MS POR TODOS OS TIPOS DE VIA DE ACESSO - 2007-2019</a:t>
            </a:r>
            <a:endParaRPr lang="pt-BR" sz="10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7.5865424709058021E-2"/>
          <c:y val="0.24797992471769134"/>
          <c:w val="0.74399460609486889"/>
          <c:h val="0.67000385303154542"/>
        </c:manualLayout>
      </c:layout>
      <c:lineChart>
        <c:grouping val="standard"/>
        <c:varyColors val="0"/>
        <c:ser>
          <c:idx val="0"/>
          <c:order val="0"/>
          <c:tx>
            <c:strRef>
              <c:f>Internacional_todas_as_vias!$D$78</c:f>
              <c:strCache>
                <c:ptCount val="1"/>
                <c:pt idx="0">
                  <c:v>Bolívia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Internacional_todas_as_vias!$E$77:$Q$77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Internacional_todas_as_vias!$E$78:$Q$78</c:f>
              <c:numCache>
                <c:formatCode>#,##0</c:formatCode>
                <c:ptCount val="13"/>
                <c:pt idx="0">
                  <c:v>22566</c:v>
                </c:pt>
                <c:pt idx="1">
                  <c:v>24642</c:v>
                </c:pt>
                <c:pt idx="2">
                  <c:v>31938</c:v>
                </c:pt>
                <c:pt idx="3">
                  <c:v>37376</c:v>
                </c:pt>
                <c:pt idx="4">
                  <c:v>20333</c:v>
                </c:pt>
                <c:pt idx="5">
                  <c:v>29132</c:v>
                </c:pt>
                <c:pt idx="6">
                  <c:v>27504</c:v>
                </c:pt>
                <c:pt idx="7">
                  <c:v>27840</c:v>
                </c:pt>
                <c:pt idx="8">
                  <c:v>28135</c:v>
                </c:pt>
                <c:pt idx="9">
                  <c:v>42111</c:v>
                </c:pt>
                <c:pt idx="10">
                  <c:v>48817</c:v>
                </c:pt>
                <c:pt idx="11">
                  <c:v>55569</c:v>
                </c:pt>
                <c:pt idx="12">
                  <c:v>47126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9B-4CF8-BEBB-A0BB44947898}"/>
            </c:ext>
          </c:extLst>
        </c:ser>
        <c:ser>
          <c:idx val="1"/>
          <c:order val="1"/>
          <c:tx>
            <c:strRef>
              <c:f>Internacional_todas_as_vias!$D$79</c:f>
              <c:strCache>
                <c:ptCount val="1"/>
                <c:pt idx="0">
                  <c:v>Paraguai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Internacional_todas_as_vias!$E$77:$Q$77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Internacional_todas_as_vias!$E$79:$Q$79</c:f>
              <c:numCache>
                <c:formatCode>#,##0</c:formatCode>
                <c:ptCount val="13"/>
                <c:pt idx="0">
                  <c:v>19879</c:v>
                </c:pt>
                <c:pt idx="1">
                  <c:v>19382</c:v>
                </c:pt>
                <c:pt idx="2">
                  <c:v>21411</c:v>
                </c:pt>
                <c:pt idx="3">
                  <c:v>23169</c:v>
                </c:pt>
                <c:pt idx="4">
                  <c:v>14663</c:v>
                </c:pt>
                <c:pt idx="5">
                  <c:v>8373</c:v>
                </c:pt>
                <c:pt idx="6">
                  <c:v>7978</c:v>
                </c:pt>
                <c:pt idx="7">
                  <c:v>23304</c:v>
                </c:pt>
                <c:pt idx="8">
                  <c:v>21264</c:v>
                </c:pt>
                <c:pt idx="9">
                  <c:v>25627</c:v>
                </c:pt>
                <c:pt idx="10">
                  <c:v>24588</c:v>
                </c:pt>
                <c:pt idx="11">
                  <c:v>26795</c:v>
                </c:pt>
                <c:pt idx="12">
                  <c:v>25681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9B-4CF8-BEBB-A0BB44947898}"/>
            </c:ext>
          </c:extLst>
        </c:ser>
        <c:ser>
          <c:idx val="2"/>
          <c:order val="2"/>
          <c:tx>
            <c:strRef>
              <c:f>Internacional_todas_as_vias!$D$80</c:f>
              <c:strCache>
                <c:ptCount val="1"/>
                <c:pt idx="0">
                  <c:v>Peru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Internacional_todas_as_vias!$E$77:$Q$77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Internacional_todas_as_vias!$E$80:$Q$80</c:f>
              <c:numCache>
                <c:formatCode>#,##0</c:formatCode>
                <c:ptCount val="13"/>
                <c:pt idx="0">
                  <c:v>4674</c:v>
                </c:pt>
                <c:pt idx="1">
                  <c:v>1622</c:v>
                </c:pt>
                <c:pt idx="2">
                  <c:v>3413</c:v>
                </c:pt>
                <c:pt idx="3">
                  <c:v>4136</c:v>
                </c:pt>
                <c:pt idx="4">
                  <c:v>1068</c:v>
                </c:pt>
                <c:pt idx="5">
                  <c:v>1568</c:v>
                </c:pt>
                <c:pt idx="6">
                  <c:v>1663</c:v>
                </c:pt>
                <c:pt idx="7">
                  <c:v>2660</c:v>
                </c:pt>
                <c:pt idx="8">
                  <c:v>1582</c:v>
                </c:pt>
                <c:pt idx="9">
                  <c:v>1788</c:v>
                </c:pt>
                <c:pt idx="10">
                  <c:v>1211</c:v>
                </c:pt>
                <c:pt idx="11">
                  <c:v>2027</c:v>
                </c:pt>
                <c:pt idx="12">
                  <c:v>2065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9B-4CF8-BEBB-A0BB44947898}"/>
            </c:ext>
          </c:extLst>
        </c:ser>
        <c:ser>
          <c:idx val="3"/>
          <c:order val="3"/>
          <c:tx>
            <c:strRef>
              <c:f>Internacional_todas_as_vias!$D$163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numRef>
              <c:f>Internacional_todas_as_vias!$E$77:$Q$77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Internacional_todas_as_vias!$E$163:$Q$163</c:f>
              <c:numCache>
                <c:formatCode>#,##0</c:formatCode>
                <c:ptCount val="13"/>
                <c:pt idx="0">
                  <c:v>55209</c:v>
                </c:pt>
                <c:pt idx="1">
                  <c:v>49508</c:v>
                </c:pt>
                <c:pt idx="2">
                  <c:v>58395</c:v>
                </c:pt>
                <c:pt idx="3">
                  <c:v>68140</c:v>
                </c:pt>
                <c:pt idx="4">
                  <c:v>39100</c:v>
                </c:pt>
                <c:pt idx="5">
                  <c:v>43891</c:v>
                </c:pt>
                <c:pt idx="6">
                  <c:v>41523</c:v>
                </c:pt>
                <c:pt idx="7">
                  <c:v>61999</c:v>
                </c:pt>
                <c:pt idx="8">
                  <c:v>56601</c:v>
                </c:pt>
                <c:pt idx="9">
                  <c:v>77028</c:v>
                </c:pt>
                <c:pt idx="10">
                  <c:v>80261</c:v>
                </c:pt>
                <c:pt idx="11">
                  <c:v>91427</c:v>
                </c:pt>
                <c:pt idx="12">
                  <c:v>81276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9B-4CF8-BEBB-A0BB449478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60405504"/>
        <c:axId val="126294208"/>
      </c:lineChart>
      <c:catAx>
        <c:axId val="16040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6294208"/>
        <c:crosses val="autoZero"/>
        <c:auto val="1"/>
        <c:lblAlgn val="ctr"/>
        <c:lblOffset val="100"/>
        <c:noMultiLvlLbl val="0"/>
      </c:catAx>
      <c:valAx>
        <c:axId val="12629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6040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751-4F01-B06E-52453EAB62C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4751-4F01-B06E-52453EAB62C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751-4F01-B06E-52453EAB62C9}"/>
              </c:ext>
            </c:extLst>
          </c:dPt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Internacional_todas_as_vias!$C$25:$C$27</c:f>
              <c:strCache>
                <c:ptCount val="3"/>
                <c:pt idx="0">
                  <c:v>Terrestre MS</c:v>
                </c:pt>
                <c:pt idx="1">
                  <c:v>Demais Vias de Acesso MS</c:v>
                </c:pt>
                <c:pt idx="2">
                  <c:v>Terrestre Brasil</c:v>
                </c:pt>
              </c:strCache>
            </c:strRef>
          </c:cat>
          <c:val>
            <c:numRef>
              <c:f>Internacional_todas_as_vias!$R$25:$R$27</c:f>
              <c:numCache>
                <c:formatCode>#,##0</c:formatCode>
                <c:ptCount val="3"/>
                <c:pt idx="0">
                  <c:v>831778</c:v>
                </c:pt>
                <c:pt idx="1">
                  <c:v>412619</c:v>
                </c:pt>
                <c:pt idx="2">
                  <c:v>18395869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1-4F01-B06E-52453EAB62C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 sz="1100"/>
              <a:t>Produto Interno Bruto por Setor em MS – 2010-2020 </a:t>
            </a:r>
          </a:p>
          <a:p>
            <a:pPr>
              <a:defRPr/>
            </a:pPr>
            <a:r>
              <a:rPr lang="pt-BR" sz="1000"/>
              <a:t>(Em R$ Milhões)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PIB_MS!$B$24</c:f>
              <c:strCache>
                <c:ptCount val="1"/>
                <c:pt idx="0">
                  <c:v>PIB (Preços Básicos)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3.5009611474622011E-2"/>
                  <c:y val="-3.75116652085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331-40B4-A141-4662D119F2B1}"/>
                </c:ext>
              </c:extLst>
            </c:dLbl>
            <c:dLbl>
              <c:idx val="4"/>
              <c:layout>
                <c:manualLayout>
                  <c:x val="-4.2521718235924738E-2"/>
                  <c:y val="-4.21416593759113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31-40B4-A141-4662D119F2B1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PIB_MS!$C$2:$M$2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PIB_MS!$C$24:$M$24</c:f>
              <c:numCache>
                <c:formatCode>#,##0.00</c:formatCode>
                <c:ptCount val="11"/>
                <c:pt idx="0">
                  <c:v>41496.01</c:v>
                </c:pt>
                <c:pt idx="1">
                  <c:v>48345.89</c:v>
                </c:pt>
                <c:pt idx="2">
                  <c:v>54640.58</c:v>
                </c:pt>
                <c:pt idx="3">
                  <c:v>61246.74</c:v>
                </c:pt>
                <c:pt idx="4">
                  <c:v>70372.62</c:v>
                </c:pt>
                <c:pt idx="5">
                  <c:v>74316.36</c:v>
                </c:pt>
                <c:pt idx="6" formatCode="#,##0">
                  <c:v>82667.189135428154</c:v>
                </c:pt>
                <c:pt idx="7" formatCode="#,##0">
                  <c:v>86416.742728036916</c:v>
                </c:pt>
                <c:pt idx="8" formatCode="#,##0">
                  <c:v>96183.59</c:v>
                </c:pt>
                <c:pt idx="9" formatCode="#,##0">
                  <c:v>95140.96</c:v>
                </c:pt>
                <c:pt idx="10" formatCode="#,##0">
                  <c:v>109897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331-40B4-A141-4662D119F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114496"/>
        <c:axId val="99533376"/>
      </c:lineChart>
      <c:catAx>
        <c:axId val="9911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99533376"/>
        <c:crosses val="autoZero"/>
        <c:auto val="1"/>
        <c:lblAlgn val="ctr"/>
        <c:lblOffset val="100"/>
        <c:noMultiLvlLbl val="0"/>
      </c:catAx>
      <c:valAx>
        <c:axId val="9953337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99114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>
                <a:solidFill>
                  <a:sysClr val="windowText" lastClr="000000"/>
                </a:solidFill>
              </a:rPr>
              <a:t>Composição do Valor Adicionado do Produto Interno Bruto por Setor em MS – 2010-2020 (%)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VA_MS!$B$3</c:f>
              <c:strCache>
                <c:ptCount val="1"/>
                <c:pt idx="0">
                  <c:v>AGROPECUÁRIA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VA_MS!$C$2:$M$2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VA_MS!$C$3:$M$3</c:f>
              <c:numCache>
                <c:formatCode>General</c:formatCode>
                <c:ptCount val="11"/>
                <c:pt idx="0">
                  <c:v>17.240000000000002</c:v>
                </c:pt>
                <c:pt idx="1">
                  <c:v>17.53</c:v>
                </c:pt>
                <c:pt idx="2">
                  <c:v>17.7</c:v>
                </c:pt>
                <c:pt idx="3">
                  <c:v>17.71</c:v>
                </c:pt>
                <c:pt idx="4">
                  <c:v>17.330000000000002</c:v>
                </c:pt>
                <c:pt idx="5">
                  <c:v>18.37</c:v>
                </c:pt>
                <c:pt idx="6" formatCode="#,##0.00">
                  <c:v>19.259091988621709</c:v>
                </c:pt>
                <c:pt idx="7" formatCode="#,##0.00">
                  <c:v>17.588581429153859</c:v>
                </c:pt>
                <c:pt idx="8" formatCode="#,##0.00">
                  <c:v>19.02</c:v>
                </c:pt>
                <c:pt idx="9" formatCode="#,##0.00">
                  <c:v>17.100000000000001</c:v>
                </c:pt>
                <c:pt idx="10" formatCode="#,##0.00">
                  <c:v>23.7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7-4A7F-A751-EFAE4179EAA2}"/>
            </c:ext>
          </c:extLst>
        </c:ser>
        <c:ser>
          <c:idx val="1"/>
          <c:order val="1"/>
          <c:tx>
            <c:strRef>
              <c:f>VA_MS!$B$7</c:f>
              <c:strCache>
                <c:ptCount val="1"/>
                <c:pt idx="0">
                  <c:v>INDÚSTRIA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VA_MS!$C$2:$M$2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VA_MS!$C$7:$M$7</c:f>
              <c:numCache>
                <c:formatCode>General</c:formatCode>
                <c:ptCount val="11"/>
                <c:pt idx="0">
                  <c:v>22.599999999999998</c:v>
                </c:pt>
                <c:pt idx="1">
                  <c:v>22.639999999999997</c:v>
                </c:pt>
                <c:pt idx="2">
                  <c:v>22.55</c:v>
                </c:pt>
                <c:pt idx="3">
                  <c:v>22.099999999999998</c:v>
                </c:pt>
                <c:pt idx="4">
                  <c:v>21.630000000000003</c:v>
                </c:pt>
                <c:pt idx="5">
                  <c:v>22.05</c:v>
                </c:pt>
                <c:pt idx="6" formatCode="#,##0.00">
                  <c:v>22.594394702044976</c:v>
                </c:pt>
                <c:pt idx="7" formatCode="#,##0.00">
                  <c:v>22.081386388953529</c:v>
                </c:pt>
                <c:pt idx="8" formatCode="#,##0.00">
                  <c:v>22.26</c:v>
                </c:pt>
                <c:pt idx="9" formatCode="#,##0.00">
                  <c:v>21.53</c:v>
                </c:pt>
                <c:pt idx="10" formatCode="#,##0.00">
                  <c:v>21.21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7-4A7F-A751-EFAE4179EAA2}"/>
            </c:ext>
          </c:extLst>
        </c:ser>
        <c:ser>
          <c:idx val="2"/>
          <c:order val="2"/>
          <c:tx>
            <c:strRef>
              <c:f>VA_MS!$B$12</c:f>
              <c:strCache>
                <c:ptCount val="1"/>
                <c:pt idx="0">
                  <c:v>SERVIÇOS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VA_MS!$C$2:$M$2</c:f>
              <c:numCache>
                <c:formatCode>General</c:formatCode>
                <c:ptCount val="11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numCache>
            </c:numRef>
          </c:cat>
          <c:val>
            <c:numRef>
              <c:f>VA_MS!$C$12:$M$12</c:f>
              <c:numCache>
                <c:formatCode>General</c:formatCode>
                <c:ptCount val="11"/>
                <c:pt idx="0">
                  <c:v>60.17</c:v>
                </c:pt>
                <c:pt idx="1">
                  <c:v>59.83</c:v>
                </c:pt>
                <c:pt idx="2">
                  <c:v>59.740000000000009</c:v>
                </c:pt>
                <c:pt idx="3">
                  <c:v>60.199999999999996</c:v>
                </c:pt>
                <c:pt idx="4">
                  <c:v>61.040000000000006</c:v>
                </c:pt>
                <c:pt idx="5">
                  <c:v>59.589999999999996</c:v>
                </c:pt>
                <c:pt idx="6" formatCode="#,##0.00">
                  <c:v>58.146519183250653</c:v>
                </c:pt>
                <c:pt idx="7" formatCode="#,##0.00">
                  <c:v>60.330032181892612</c:v>
                </c:pt>
                <c:pt idx="8" formatCode="#,##0.00">
                  <c:v>58.72</c:v>
                </c:pt>
                <c:pt idx="9" formatCode="#,##0.00">
                  <c:v>61.37</c:v>
                </c:pt>
                <c:pt idx="10" formatCode="#,##0.00">
                  <c:v>55.09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7-4A7F-A751-EFAE4179EAA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40"/>
        <c:axId val="100174336"/>
        <c:axId val="99539136"/>
      </c:barChart>
      <c:catAx>
        <c:axId val="10017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539136"/>
        <c:crosses val="autoZero"/>
        <c:auto val="1"/>
        <c:lblAlgn val="ctr"/>
        <c:lblOffset val="100"/>
        <c:noMultiLvlLbl val="0"/>
      </c:catAx>
      <c:valAx>
        <c:axId val="99539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17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b="1"/>
              <a:t>TURISTA</a:t>
            </a:r>
            <a:r>
              <a:rPr lang="pt-BR" b="1" baseline="0"/>
              <a:t> X MORADOR</a:t>
            </a:r>
            <a:endParaRPr lang="pt-BR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755-4D7F-915C-AA3ED1C83ED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755-4D7F-915C-AA3ED1C83E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Fluxo_de_Passageiros!$AA$44:$AA$45</c:f>
              <c:strCache>
                <c:ptCount val="2"/>
                <c:pt idx="0">
                  <c:v>Turista</c:v>
                </c:pt>
                <c:pt idx="1">
                  <c:v>Morador</c:v>
                </c:pt>
              </c:strCache>
            </c:strRef>
          </c:cat>
          <c:val>
            <c:numRef>
              <c:f>Fluxo_de_Passageiros!$AE$44:$AE$45</c:f>
              <c:numCache>
                <c:formatCode>0.00</c:formatCode>
                <c:ptCount val="2"/>
                <c:pt idx="0">
                  <c:v>66.926666666666662</c:v>
                </c:pt>
                <c:pt idx="1">
                  <c:v>33.073333333333331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63-409F-943F-96629D6B7D9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baseline="0">
                <a:effectLst/>
              </a:rPr>
              <a:t>FLUXO DE PASSAGEIROS NOS AEROPORTOS DE MS</a:t>
            </a:r>
          </a:p>
          <a:p>
            <a:pPr>
              <a:defRPr/>
            </a:pPr>
            <a:r>
              <a:rPr lang="pt-BR" sz="1100" b="1" i="0" baseline="0">
                <a:effectLst/>
              </a:rPr>
              <a:t> 2017-2018-2019-2020</a:t>
            </a:r>
            <a:endParaRPr lang="pt-BR" sz="1100">
              <a:effectLst/>
            </a:endParaRPr>
          </a:p>
        </c:rich>
      </c:tx>
      <c:layout>
        <c:manualLayout>
          <c:xMode val="edge"/>
          <c:yMode val="edge"/>
          <c:x val="0.2679269144196757"/>
          <c:y val="3.22942295325784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1.2192023408684945E-2"/>
          <c:y val="0.16814528843295853"/>
          <c:w val="0.95529591416815518"/>
          <c:h val="0.66653198965228466"/>
        </c:manualLayout>
      </c:layout>
      <c:barChart>
        <c:barDir val="col"/>
        <c:grouping val="clustered"/>
        <c:varyColors val="0"/>
        <c:ser>
          <c:idx val="0"/>
          <c:order val="0"/>
          <c:tx>
            <c:v>2017</c:v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4.269288197033338E-3"/>
                  <c:y val="0.5330740376997693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9E6-4EFD-9C24-1049DEC21AA7}"/>
                </c:ext>
              </c:extLst>
            </c:dLbl>
            <c:dLbl>
              <c:idx val="1"/>
              <c:layout>
                <c:manualLayout>
                  <c:x val="-2.7777777777777779E-3"/>
                  <c:y val="1.119641294838136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E6-4EFD-9C24-1049DEC21AA7}"/>
                </c:ext>
              </c:extLst>
            </c:dLbl>
            <c:spPr>
              <a:solidFill>
                <a:schemeClr val="tx1"/>
              </a:solidFill>
              <a:ln>
                <a:solidFill>
                  <a:schemeClr val="bg1"/>
                </a:solidFill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(Fluxo_de_Passageiros!$B$90,Fluxo_de_Passageiros!$B$100)</c:f>
              <c:strCache>
                <c:ptCount val="2"/>
                <c:pt idx="0">
                  <c:v>Aeroportos Infraero</c:v>
                </c:pt>
                <c:pt idx="1">
                  <c:v>Aeroportos Municipais</c:v>
                </c:pt>
              </c:strCache>
            </c:strRef>
          </c:cat>
          <c:val>
            <c:numRef>
              <c:f>(Fluxo_de_Passageiros!$C$90,Fluxo_de_Passageiros!$C$100)</c:f>
              <c:numCache>
                <c:formatCode>#,##0</c:formatCode>
                <c:ptCount val="2"/>
                <c:pt idx="0">
                  <c:v>1572101</c:v>
                </c:pt>
                <c:pt idx="1">
                  <c:v>132497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6-4EFD-9C24-1049DEC21AA7}"/>
            </c:ext>
          </c:extLst>
        </c:ser>
        <c:ser>
          <c:idx val="1"/>
          <c:order val="1"/>
          <c:tx>
            <c:v>2018</c:v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8.7552168100160893E-4"/>
                  <c:y val="0.55056038823145159"/>
                </c:manualLayout>
              </c:layout>
              <c:spPr>
                <a:solidFill>
                  <a:schemeClr val="tx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69444444444445"/>
                      <c:h val="5.249343832020997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9E6-4EFD-9C24-1049DEC21AA7}"/>
                </c:ext>
              </c:extLst>
            </c:dLbl>
            <c:dLbl>
              <c:idx val="1"/>
              <c:layout>
                <c:manualLayout>
                  <c:x val="-1.0185067526415994E-16"/>
                  <c:y val="6.50517643627871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9E6-4EFD-9C24-1049DEC21AA7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(Fluxo_de_Passageiros!$B$90,Fluxo_de_Passageiros!$B$100)</c:f>
              <c:strCache>
                <c:ptCount val="2"/>
                <c:pt idx="0">
                  <c:v>Aeroportos Infraero</c:v>
                </c:pt>
                <c:pt idx="1">
                  <c:v>Aeroportos Municipais</c:v>
                </c:pt>
              </c:strCache>
            </c:strRef>
          </c:cat>
          <c:val>
            <c:numRef>
              <c:f>(Fluxo_de_Passageiros!$D$90,Fluxo_de_Passageiros!$D$100)</c:f>
              <c:numCache>
                <c:formatCode>#,##0</c:formatCode>
                <c:ptCount val="2"/>
                <c:pt idx="0">
                  <c:v>1613625</c:v>
                </c:pt>
                <c:pt idx="1">
                  <c:v>118242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E6-4EFD-9C24-1049DEC21AA7}"/>
            </c:ext>
          </c:extLst>
        </c:ser>
        <c:ser>
          <c:idx val="2"/>
          <c:order val="2"/>
          <c:tx>
            <c:v>2019</c:v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8326454386792795E-3"/>
                  <c:y val="0.540250533151453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9E6-4EFD-9C24-1049DEC21AA7}"/>
                </c:ext>
              </c:extLst>
            </c:dLbl>
            <c:dLbl>
              <c:idx val="1"/>
              <c:layout>
                <c:manualLayout>
                  <c:x val="-1.0185067526415994E-16"/>
                  <c:y val="1.504629629629621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9E6-4EFD-9C24-1049DEC21AA7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(Fluxo_de_Passageiros!$B$90,Fluxo_de_Passageiros!$B$100)</c:f>
              <c:strCache>
                <c:ptCount val="2"/>
                <c:pt idx="0">
                  <c:v>Aeroportos Infraero</c:v>
                </c:pt>
                <c:pt idx="1">
                  <c:v>Aeroportos Municipais</c:v>
                </c:pt>
              </c:strCache>
            </c:strRef>
          </c:cat>
          <c:val>
            <c:numRef>
              <c:f>(Fluxo_de_Passageiros!$E$90,Fluxo_de_Passageiros!$E$100)</c:f>
              <c:numCache>
                <c:formatCode>#,##0</c:formatCode>
                <c:ptCount val="2"/>
                <c:pt idx="0">
                  <c:v>1582145</c:v>
                </c:pt>
                <c:pt idx="1">
                  <c:v>130127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E6-4EFD-9C24-1049DEC21AA7}"/>
            </c:ext>
          </c:extLst>
        </c:ser>
        <c:ser>
          <c:idx val="3"/>
          <c:order val="3"/>
          <c:tx>
            <c:v>2020</c:v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layout>
                <c:manualLayout>
                  <c:x val="-2.0320039014475651E-3"/>
                  <c:y val="0.219855046093443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9E6-4EFD-9C24-1049DEC21AA7}"/>
                </c:ext>
              </c:extLst>
            </c:dLbl>
            <c:dLbl>
              <c:idx val="1"/>
              <c:layout>
                <c:manualLayout>
                  <c:x val="0"/>
                  <c:y val="-3.95742198891813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9E6-4EFD-9C24-1049DEC21AA7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(Fluxo_de_Passageiros!$B$90,Fluxo_de_Passageiros!$B$100)</c:f>
              <c:strCache>
                <c:ptCount val="2"/>
                <c:pt idx="0">
                  <c:v>Aeroportos Infraero</c:v>
                </c:pt>
                <c:pt idx="1">
                  <c:v>Aeroportos Municipais</c:v>
                </c:pt>
              </c:strCache>
            </c:strRef>
          </c:cat>
          <c:val>
            <c:numRef>
              <c:f>(Fluxo_de_Passageiros!$F$90,Fluxo_de_Passageiros!$F$100)</c:f>
              <c:numCache>
                <c:formatCode>#,##0</c:formatCode>
                <c:ptCount val="2"/>
                <c:pt idx="0">
                  <c:v>724340</c:v>
                </c:pt>
                <c:pt idx="1">
                  <c:v>58314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9E6-4EFD-9C24-1049DEC21AA7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0738304"/>
        <c:axId val="100388224"/>
      </c:barChart>
      <c:catAx>
        <c:axId val="12073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00388224"/>
        <c:crosses val="autoZero"/>
        <c:auto val="1"/>
        <c:lblAlgn val="ctr"/>
        <c:lblOffset val="100"/>
        <c:noMultiLvlLbl val="0"/>
      </c:catAx>
      <c:valAx>
        <c:axId val="100388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crossAx val="120738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050" b="1" i="0" baseline="0">
                <a:effectLst/>
              </a:rPr>
              <a:t>FLUXO TOTAL DE PASSAGEIROS NOS AEROPORTOS DE MS POR CIDADE (%) -   </a:t>
            </a:r>
          </a:p>
          <a:p>
            <a:pPr>
              <a:defRPr sz="1050"/>
            </a:pPr>
            <a:r>
              <a:rPr lang="pt-BR" sz="1050" b="1" i="0" baseline="0">
                <a:effectLst/>
              </a:rPr>
              <a:t>2017-2018-2019-2020</a:t>
            </a:r>
            <a:endParaRPr lang="pt-BR" sz="105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DBED-4C26-BBFE-18BEF1B139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BED-4C26-BBFE-18BEF1B139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BED-4C26-BBFE-18BEF1B139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BED-4C26-BBFE-18BEF1B139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BED-4C26-BBFE-18BEF1B139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BED-4C26-BBFE-18BEF1B13959}"/>
              </c:ext>
            </c:extLst>
          </c:dPt>
          <c:dLbls>
            <c:dLbl>
              <c:idx val="0"/>
              <c:layout>
                <c:manualLayout>
                  <c:x val="-6.743803731120436E-2"/>
                  <c:y val="-0.1868779446047504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91%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BED-4C26-BBFE-18BEF1B13959}"/>
                </c:ext>
              </c:extLst>
            </c:dLbl>
            <c:dLbl>
              <c:idx val="1"/>
              <c:layout>
                <c:manualLayout>
                  <c:x val="-5.4113714827562748E-2"/>
                  <c:y val="5.34213658075349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BED-4C26-BBFE-18BEF1B13959}"/>
                </c:ext>
              </c:extLst>
            </c:dLbl>
            <c:dLbl>
              <c:idx val="2"/>
              <c:layout>
                <c:manualLayout>
                  <c:x val="-2.5736139270016396E-2"/>
                  <c:y val="-3.084364454443194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BED-4C26-BBFE-18BEF1B13959}"/>
                </c:ext>
              </c:extLst>
            </c:dLbl>
            <c:dLbl>
              <c:idx val="3"/>
              <c:layout>
                <c:manualLayout>
                  <c:x val="1.9879401302382114E-2"/>
                  <c:y val="-3.419637762670970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BED-4C26-BBFE-18BEF1B13959}"/>
                </c:ext>
              </c:extLst>
            </c:dLbl>
            <c:dLbl>
              <c:idx val="4"/>
              <c:layout>
                <c:manualLayout>
                  <c:x val="2.9794269728259968E-2"/>
                  <c:y val="-2.598686033810990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BED-4C26-BBFE-18BEF1B13959}"/>
                </c:ext>
              </c:extLst>
            </c:dLbl>
            <c:dLbl>
              <c:idx val="5"/>
              <c:layout>
                <c:manualLayout>
                  <c:x val="2.5808959508803915E-2"/>
                  <c:y val="-1.921585888720431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BED-4C26-BBFE-18BEF1B13959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(Fluxo_de_Passageiros!$B$91,Fluxo_de_Passageiros!$B$94,Fluxo_de_Passageiros!$B$97,Fluxo_de_Passageiros!$B$101,Fluxo_de_Passageiros!$B$102,Fluxo_de_Passageiros!$B$103)</c:f>
              <c:strCache>
                <c:ptCount val="6"/>
                <c:pt idx="0">
                  <c:v>Campo Grande</c:v>
                </c:pt>
                <c:pt idx="1">
                  <c:v>Corumbá</c:v>
                </c:pt>
                <c:pt idx="2">
                  <c:v>Ponta Porã</c:v>
                </c:pt>
                <c:pt idx="3">
                  <c:v>Bonito</c:v>
                </c:pt>
                <c:pt idx="4">
                  <c:v>Dourados</c:v>
                </c:pt>
                <c:pt idx="5">
                  <c:v>Três Lagoas</c:v>
                </c:pt>
              </c:strCache>
            </c:strRef>
          </c:cat>
          <c:val>
            <c:numRef>
              <c:f>(Fluxo_de_Passageiros!$G$91,Fluxo_de_Passageiros!$G$94,Fluxo_de_Passageiros!$G$97,Fluxo_de_Passageiros!$G$101,Fluxo_de_Passageiros!$G$102,Fluxo_de_Passageiros!$G$103)</c:f>
              <c:numCache>
                <c:formatCode>#,##0</c:formatCode>
                <c:ptCount val="6"/>
                <c:pt idx="0">
                  <c:v>5369707</c:v>
                </c:pt>
                <c:pt idx="1">
                  <c:v>107628</c:v>
                </c:pt>
                <c:pt idx="2">
                  <c:v>14876</c:v>
                </c:pt>
                <c:pt idx="3">
                  <c:v>58694</c:v>
                </c:pt>
                <c:pt idx="4">
                  <c:v>248170</c:v>
                </c:pt>
                <c:pt idx="5">
                  <c:v>132316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ED-4C26-BBFE-18BEF1B1395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100" b="1" i="0" baseline="0">
                <a:effectLst/>
              </a:rPr>
              <a:t>FLUXO TOTAL DE PASSAGEIROS RODOVIÁRIOS DE MS POR TIPO (%) - 2017-2018-2019-2020</a:t>
            </a:r>
            <a:endParaRPr lang="pt-BR" sz="1100">
              <a:effectLst/>
            </a:endParaRPr>
          </a:p>
        </c:rich>
      </c:tx>
      <c:layout>
        <c:manualLayout>
          <c:xMode val="edge"/>
          <c:yMode val="edge"/>
          <c:x val="0.12172222222222222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F2B-4CC6-9D0C-B42B5F4AA09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F2B-4CC6-9D0C-B42B5F4AA09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F2B-4CC6-9D0C-B42B5F4AA090}"/>
              </c:ext>
            </c:extLst>
          </c:dPt>
          <c:dLbls>
            <c:dLbl>
              <c:idx val="0"/>
              <c:layout>
                <c:manualLayout>
                  <c:x val="1.4877077865266842E-2"/>
                  <c:y val="-8.4135316418780981E-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F2B-4CC6-9D0C-B42B5F4AA090}"/>
                </c:ext>
              </c:extLst>
            </c:dLbl>
            <c:dLbl>
              <c:idx val="1"/>
              <c:layout>
                <c:manualLayout>
                  <c:x val="6.3884514435695412E-3"/>
                  <c:y val="-3.2002041411490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F2B-4CC6-9D0C-B42B5F4AA090}"/>
                </c:ext>
              </c:extLst>
            </c:dLbl>
            <c:dLbl>
              <c:idx val="2"/>
              <c:layout>
                <c:manualLayout>
                  <c:x val="-4.248600174978133E-2"/>
                  <c:y val="-1.8179498396033828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F2B-4CC6-9D0C-B42B5F4AA09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(Fluxo_de_Passageiros!$B$126,Fluxo_de_Passageiros!$B$131,Fluxo_de_Passageiros!$B$134)</c:f>
              <c:strCache>
                <c:ptCount val="3"/>
                <c:pt idx="0">
                  <c:v>Rodoviário Intermunicipal</c:v>
                </c:pt>
                <c:pt idx="1">
                  <c:v>Rodoviário Interestadual</c:v>
                </c:pt>
                <c:pt idx="2">
                  <c:v>Rodoviário Internacional</c:v>
                </c:pt>
              </c:strCache>
            </c:strRef>
          </c:cat>
          <c:val>
            <c:numRef>
              <c:f>(Fluxo_de_Passageiros!$G$126,Fluxo_de_Passageiros!$G$131,Fluxo_de_Passageiros!$G$134)</c:f>
              <c:numCache>
                <c:formatCode>#,##0</c:formatCode>
                <c:ptCount val="3"/>
                <c:pt idx="0">
                  <c:v>11753659</c:v>
                </c:pt>
                <c:pt idx="1">
                  <c:v>4474774</c:v>
                </c:pt>
                <c:pt idx="2">
                  <c:v>121603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B-4CC6-9D0C-B42B5F4AA09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 b="0" i="0" baseline="0">
                <a:effectLst/>
              </a:rPr>
              <a:t>3 MAIORES QUANTIDADES DE CHEGADAS DE TURISTAS ESTRANGEIROS EM MS POR VIA DE ACESSO TERRESTRE - 2007-2019</a:t>
            </a:r>
            <a:endParaRPr lang="pt-BR" sz="10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A7-46E0-953B-0891E97626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A7-46E0-953B-0891E97626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A7-46E0-953B-0891E97626ED}"/>
              </c:ext>
            </c:extLst>
          </c:dPt>
          <c:dLbls>
            <c:dLbl>
              <c:idx val="0"/>
              <c:layout>
                <c:manualLayout>
                  <c:x val="3.1035870516185476E-2"/>
                  <c:y val="-2.056722076407115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A7-46E0-953B-0891E97626ED}"/>
                </c:ext>
              </c:extLst>
            </c:dLbl>
            <c:dLbl>
              <c:idx val="1"/>
              <c:layout>
                <c:manualLayout>
                  <c:x val="-9.8022747156605427E-3"/>
                  <c:y val="2.817403032954213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A7-46E0-953B-0891E97626ED}"/>
                </c:ext>
              </c:extLst>
            </c:dLbl>
            <c:dLbl>
              <c:idx val="2"/>
              <c:layout>
                <c:manualLayout>
                  <c:x val="-4.5290026246719163E-2"/>
                  <c:y val="-3.449110527850689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A7-46E0-953B-0891E97626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Internacionais_Terrestres!$C$3:$C$5</c:f>
              <c:strCache>
                <c:ptCount val="3"/>
                <c:pt idx="0">
                  <c:v>Bolívia</c:v>
                </c:pt>
                <c:pt idx="1">
                  <c:v>Paraguai</c:v>
                </c:pt>
                <c:pt idx="2">
                  <c:v>Peru</c:v>
                </c:pt>
              </c:strCache>
            </c:strRef>
          </c:cat>
          <c:val>
            <c:numRef>
              <c:f>Internacionais_Terrestres!$Q$3:$Q$5</c:f>
              <c:numCache>
                <c:formatCode>#,##0</c:formatCode>
                <c:ptCount val="3"/>
                <c:pt idx="0">
                  <c:v>442568</c:v>
                </c:pt>
                <c:pt idx="1">
                  <c:v>490660</c:v>
                </c:pt>
                <c:pt idx="2">
                  <c:v>25371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A7-46E0-953B-0891E97626E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00"/>
              <a:t>3 MAIORES QUANTIDADES DE CHEGADAS DE TURISTAS ESTRANGEIROS NO BRASIL POR VIA DE ACESSO TERRESTRE - 2007-2019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AFF-4993-B9DA-BF36F79BDC6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AFF-4993-B9DA-BF36F79BDC6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AFF-4993-B9DA-BF36F79BDC6D}"/>
              </c:ext>
            </c:extLst>
          </c:dPt>
          <c:dLbls>
            <c:dLbl>
              <c:idx val="0"/>
              <c:layout>
                <c:manualLayout>
                  <c:x val="1.6666666666666666E-2"/>
                  <c:y val="-6.103510498687664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72222222222223"/>
                      <c:h val="0.128472222222222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AFF-4993-B9DA-BF36F79BDC6D}"/>
                </c:ext>
              </c:extLst>
            </c:dLbl>
            <c:dLbl>
              <c:idx val="1"/>
              <c:layout>
                <c:manualLayout>
                  <c:x val="-9.6290463692038624E-3"/>
                  <c:y val="4.6192038495188104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FF-4993-B9DA-BF36F79BDC6D}"/>
                </c:ext>
              </c:extLst>
            </c:dLbl>
            <c:dLbl>
              <c:idx val="2"/>
              <c:layout>
                <c:manualLayout>
                  <c:x val="-2.0239063867016648E-2"/>
                  <c:y val="-1.0573417906095072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FF-4993-B9DA-BF36F79BDC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Internacionais_Terrestres!$C$18:$C$20</c:f>
              <c:strCache>
                <c:ptCount val="3"/>
                <c:pt idx="0">
                  <c:v>Argentina</c:v>
                </c:pt>
                <c:pt idx="1">
                  <c:v>Paraguai</c:v>
                </c:pt>
                <c:pt idx="2">
                  <c:v>Uruguai</c:v>
                </c:pt>
              </c:strCache>
            </c:strRef>
          </c:cat>
          <c:val>
            <c:numRef>
              <c:f>Internacionais_Terrestres!$Q$18:$Q$20</c:f>
              <c:numCache>
                <c:formatCode>#,##0</c:formatCode>
                <c:ptCount val="3"/>
                <c:pt idx="0">
                  <c:v>11628263</c:v>
                </c:pt>
                <c:pt idx="1">
                  <c:v>2865063</c:v>
                </c:pt>
                <c:pt idx="2">
                  <c:v>2184030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FF-4993-B9DA-BF36F79BDC6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66676</xdr:colOff>
      <xdr:row>25</xdr:row>
      <xdr:rowOff>42862</xdr:rowOff>
    </xdr:from>
    <xdr:to>
      <xdr:col>1</xdr:col>
      <xdr:colOff>4762501</xdr:colOff>
      <xdr:row>39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4857750</xdr:colOff>
      <xdr:row>25</xdr:row>
      <xdr:rowOff>38100</xdr:rowOff>
    </xdr:from>
    <xdr:to>
      <xdr:col>14</xdr:col>
      <xdr:colOff>466725</xdr:colOff>
      <xdr:row>39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2057401</xdr:colOff>
      <xdr:row>25</xdr:row>
      <xdr:rowOff>66675</xdr:rowOff>
    </xdr:from>
    <xdr:to>
      <xdr:col>6</xdr:col>
      <xdr:colOff>581025</xdr:colOff>
      <xdr:row>39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52917</xdr:colOff>
      <xdr:row>46</xdr:row>
      <xdr:rowOff>78316</xdr:rowOff>
    </xdr:from>
    <xdr:to>
      <xdr:col>31</xdr:col>
      <xdr:colOff>476250</xdr:colOff>
      <xdr:row>61</xdr:row>
      <xdr:rowOff>101600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838199</xdr:colOff>
      <xdr:row>85</xdr:row>
      <xdr:rowOff>63500</xdr:rowOff>
    </xdr:from>
    <xdr:to>
      <xdr:col>15</xdr:col>
      <xdr:colOff>63500</xdr:colOff>
      <xdr:row>103</xdr:row>
      <xdr:rowOff>161926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828676</xdr:colOff>
      <xdr:row>105</xdr:row>
      <xdr:rowOff>28574</xdr:rowOff>
    </xdr:from>
    <xdr:to>
      <xdr:col>15</xdr:col>
      <xdr:colOff>127000</xdr:colOff>
      <xdr:row>121</xdr:row>
      <xdr:rowOff>114299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889000</xdr:colOff>
      <xdr:row>124</xdr:row>
      <xdr:rowOff>107949</xdr:rowOff>
    </xdr:from>
    <xdr:to>
      <xdr:col>13</xdr:col>
      <xdr:colOff>701675</xdr:colOff>
      <xdr:row>140</xdr:row>
      <xdr:rowOff>19049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30</xdr:row>
      <xdr:rowOff>66675</xdr:rowOff>
    </xdr:from>
    <xdr:to>
      <xdr:col>6</xdr:col>
      <xdr:colOff>466725</xdr:colOff>
      <xdr:row>47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133350</xdr:colOff>
      <xdr:row>30</xdr:row>
      <xdr:rowOff>85725</xdr:rowOff>
    </xdr:from>
    <xdr:to>
      <xdr:col>19</xdr:col>
      <xdr:colOff>38100</xdr:colOff>
      <xdr:row>47</xdr:row>
      <xdr:rowOff>76200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1815041</xdr:colOff>
      <xdr:row>55</xdr:row>
      <xdr:rowOff>155575</xdr:rowOff>
    </xdr:from>
    <xdr:to>
      <xdr:col>12</xdr:col>
      <xdr:colOff>522817</xdr:colOff>
      <xdr:row>71</xdr:row>
      <xdr:rowOff>146050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29</xdr:row>
      <xdr:rowOff>25400</xdr:rowOff>
    </xdr:from>
    <xdr:to>
      <xdr:col>8</xdr:col>
      <xdr:colOff>380999</xdr:colOff>
      <xdr:row>46</xdr:row>
      <xdr:rowOff>69850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oulart\Desktop\OBSERVAT&#211;RIO_TURISMO\Boletim\Internet\compilado%20da%20S&#233;rie%20%20Hist&#243;rica%20(2007-201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BSERVATURMS\ANDREIA\ARQUIVOS%20FUNDTUR\DADOS\AEROPORTOS\Dados%20Aeroporto%20de%20Bonito%20-%20M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ntética"/>
      <sheetName val="Síntese"/>
      <sheetName val="1 - Meio de transporte"/>
      <sheetName val="1.1-Sistema Trip"/>
      <sheetName val="1.1.2 - transportadoras"/>
      <sheetName val="1.2 - Deslocamentos interestad."/>
      <sheetName val="1.3 - Deslocamento internac."/>
      <sheetName val="1.4-Emb Desemb Domest. INFRAERO"/>
      <sheetName val="1.4.1 Emb_Desemb Inter INFRAERO"/>
      <sheetName val="1.4.2_Emb_Des_Nac_Inter Infrae"/>
      <sheetName val="1.5 - Emb_Desemb_Regionais"/>
      <sheetName val="1_Meio Transp Utilizado"/>
      <sheetName val="2_Aumento Frota Veiculos"/>
      <sheetName val="2.1_CHEGADAS POR VIA DE ACESSO"/>
      <sheetName val="2.2_CHEG_TUR_ESTRANG_TERREST."/>
      <sheetName val="2.3_CHEG_TUR_ESTRANG_PELO_MS"/>
      <sheetName val="2.4_PRINC. _CHEG_VIA_TER_MS_48"/>
      <sheetName val="2.5_CHEG_VIA_TERREST_MS_PERM"/>
      <sheetName val="CADASTUR"/>
      <sheetName val="4_DEMANDA_TUR_INTERNACIONAL"/>
      <sheetName val="5_DEMANDA TUR. INTER. MS"/>
      <sheetName val="6_TURISMO_RECEPTIVO"/>
      <sheetName val="7_DEMANDA TUR.INTER.CRB&amp;Pt.Por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6">
          <cell r="C6">
            <v>4608</v>
          </cell>
          <cell r="E6">
            <v>3034</v>
          </cell>
          <cell r="F6">
            <v>5466</v>
          </cell>
          <cell r="G6">
            <v>10485</v>
          </cell>
          <cell r="H6">
            <v>10551</v>
          </cell>
          <cell r="I6">
            <v>16402</v>
          </cell>
          <cell r="J6">
            <v>18814</v>
          </cell>
          <cell r="K6">
            <v>24112</v>
          </cell>
          <cell r="M6">
            <v>16232</v>
          </cell>
        </row>
        <row r="7">
          <cell r="C7">
            <v>19251</v>
          </cell>
          <cell r="D7">
            <v>22612</v>
          </cell>
          <cell r="E7">
            <v>23815</v>
          </cell>
          <cell r="F7">
            <v>21212</v>
          </cell>
          <cell r="G7">
            <v>19247</v>
          </cell>
          <cell r="H7">
            <v>22972</v>
          </cell>
          <cell r="I7">
            <v>63616</v>
          </cell>
          <cell r="J7">
            <v>106448</v>
          </cell>
          <cell r="K7">
            <v>108927</v>
          </cell>
          <cell r="L7">
            <v>75125</v>
          </cell>
          <cell r="M7">
            <v>58140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ito - MS"/>
    </sheetNames>
    <sheetDataSet>
      <sheetData sheetId="0">
        <row r="16">
          <cell r="D16">
            <v>9125</v>
          </cell>
          <cell r="E16">
            <v>9231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zoomScale="90" zoomScaleNormal="90" workbookViewId="0">
      <selection activeCell="P11" sqref="P11"/>
    </sheetView>
  </sheetViews>
  <sheetFormatPr defaultColWidth="9.140625" defaultRowHeight="15" x14ac:dyDescent="0.25"/>
  <cols>
    <col min="1" max="1" width="1.42578125" style="119" customWidth="1"/>
    <col min="2" max="2" width="74.140625" style="120" bestFit="1" customWidth="1"/>
    <col min="3" max="7" width="9.140625" style="120"/>
    <col min="8" max="8" width="12.42578125" style="120" customWidth="1"/>
    <col min="9" max="14" width="9.140625" style="120"/>
    <col min="15" max="15" width="9.28515625" style="120" customWidth="1"/>
    <col min="16" max="16" width="41.85546875" style="119" bestFit="1" customWidth="1"/>
    <col min="17" max="16384" width="9.140625" style="120"/>
  </cols>
  <sheetData>
    <row r="1" spans="2:17" x14ac:dyDescent="0.25">
      <c r="B1" s="382" t="s">
        <v>336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2:17" x14ac:dyDescent="0.25">
      <c r="B2" s="184" t="s">
        <v>196</v>
      </c>
      <c r="C2" s="185">
        <v>2010</v>
      </c>
      <c r="D2" s="185">
        <v>2011</v>
      </c>
      <c r="E2" s="185">
        <v>2012</v>
      </c>
      <c r="F2" s="185">
        <v>2013</v>
      </c>
      <c r="G2" s="185">
        <v>2014</v>
      </c>
      <c r="H2" s="186">
        <v>2015</v>
      </c>
      <c r="I2" s="186">
        <v>2016</v>
      </c>
      <c r="J2" s="186">
        <v>2017</v>
      </c>
      <c r="K2" s="186">
        <v>2018</v>
      </c>
      <c r="L2" s="186">
        <v>2019</v>
      </c>
      <c r="M2" s="186">
        <v>2020</v>
      </c>
      <c r="N2" s="187" t="s">
        <v>2</v>
      </c>
      <c r="O2" s="188" t="s">
        <v>3</v>
      </c>
      <c r="P2" s="180"/>
    </row>
    <row r="3" spans="2:17" x14ac:dyDescent="0.25">
      <c r="B3" s="124" t="s">
        <v>197</v>
      </c>
      <c r="C3" s="125">
        <v>7151.61</v>
      </c>
      <c r="D3" s="125">
        <v>8476.6299999999992</v>
      </c>
      <c r="E3" s="125">
        <v>9673.7099999999991</v>
      </c>
      <c r="F3" s="125">
        <v>10855.01</v>
      </c>
      <c r="G3" s="125">
        <v>12195.26</v>
      </c>
      <c r="H3" s="126">
        <v>13644.48</v>
      </c>
      <c r="I3" s="126">
        <v>15920.95</v>
      </c>
      <c r="J3" s="233">
        <f>J4+J5+J6</f>
        <v>15199.479163143169</v>
      </c>
      <c r="K3" s="341">
        <v>18296.45</v>
      </c>
      <c r="L3" s="126">
        <v>16266.18</v>
      </c>
      <c r="M3" s="358">
        <v>26045.01</v>
      </c>
      <c r="N3" s="140">
        <f t="shared" ref="N3:N24" si="0">AVERAGE(C3:L3)</f>
        <v>12767.975916314317</v>
      </c>
      <c r="O3" s="348">
        <f>N3/N24</f>
        <v>0.17962150608700389</v>
      </c>
      <c r="P3" s="180"/>
    </row>
    <row r="4" spans="2:17" x14ac:dyDescent="0.25">
      <c r="B4" s="127" t="s">
        <v>198</v>
      </c>
      <c r="C4" s="128">
        <v>3313.56</v>
      </c>
      <c r="D4" s="128">
        <v>4377.6400000000003</v>
      </c>
      <c r="E4" s="128">
        <v>5852.15</v>
      </c>
      <c r="F4" s="128">
        <v>6262</v>
      </c>
      <c r="G4" s="128">
        <v>6692.07</v>
      </c>
      <c r="H4" s="129">
        <v>7792.17</v>
      </c>
      <c r="I4" s="129">
        <v>9542.2099999999991</v>
      </c>
      <c r="J4" s="234">
        <v>8507.83610707152</v>
      </c>
      <c r="K4" s="342">
        <v>11756.63</v>
      </c>
      <c r="L4" s="129">
        <v>10377.290000000001</v>
      </c>
      <c r="M4" s="129">
        <v>18779</v>
      </c>
      <c r="N4" s="345">
        <f t="shared" si="0"/>
        <v>7447.3556107071518</v>
      </c>
      <c r="O4" s="349">
        <f>N4/N24</f>
        <v>0.10477034417424462</v>
      </c>
      <c r="P4" s="180"/>
    </row>
    <row r="5" spans="2:17" x14ac:dyDescent="0.25">
      <c r="B5" s="127" t="s">
        <v>199</v>
      </c>
      <c r="C5" s="128">
        <v>2862.87</v>
      </c>
      <c r="D5" s="128">
        <v>2963.88</v>
      </c>
      <c r="E5" s="128">
        <v>2882.28</v>
      </c>
      <c r="F5" s="128">
        <v>3164.51</v>
      </c>
      <c r="G5" s="128">
        <v>3550.17</v>
      </c>
      <c r="H5" s="129">
        <v>1893.33</v>
      </c>
      <c r="I5" s="129">
        <v>2158.56</v>
      </c>
      <c r="J5" s="234">
        <v>2896.2817156046499</v>
      </c>
      <c r="K5" s="342">
        <v>3505.05</v>
      </c>
      <c r="L5" s="129">
        <v>3350.6</v>
      </c>
      <c r="M5" s="129">
        <v>4311</v>
      </c>
      <c r="N5" s="345">
        <f t="shared" si="0"/>
        <v>2922.753171560465</v>
      </c>
      <c r="O5" s="349">
        <f>N5/N24</f>
        <v>4.1117662661428696E-2</v>
      </c>
      <c r="P5" s="180"/>
    </row>
    <row r="6" spans="2:17" x14ac:dyDescent="0.25">
      <c r="B6" s="127" t="s">
        <v>200</v>
      </c>
      <c r="C6" s="128">
        <v>975.18</v>
      </c>
      <c r="D6" s="128">
        <v>1133.71</v>
      </c>
      <c r="E6" s="128">
        <v>939</v>
      </c>
      <c r="F6" s="128">
        <v>1421.51</v>
      </c>
      <c r="G6" s="128">
        <v>1953.03</v>
      </c>
      <c r="H6" s="129">
        <v>3958.98</v>
      </c>
      <c r="I6" s="129">
        <v>4220.17</v>
      </c>
      <c r="J6" s="234">
        <v>3795.361340467</v>
      </c>
      <c r="K6" s="342">
        <v>3034.78</v>
      </c>
      <c r="L6" s="129">
        <v>2538.2800000000002</v>
      </c>
      <c r="M6" s="129">
        <v>2953</v>
      </c>
      <c r="N6" s="345">
        <f t="shared" si="0"/>
        <v>2397.0001340466997</v>
      </c>
      <c r="O6" s="349">
        <f>N6/N24</f>
        <v>3.3721302185264812E-2</v>
      </c>
      <c r="P6" s="180"/>
    </row>
    <row r="7" spans="2:17" x14ac:dyDescent="0.25">
      <c r="B7" s="124" t="s">
        <v>201</v>
      </c>
      <c r="C7" s="125">
        <v>9380.76</v>
      </c>
      <c r="D7" s="125">
        <v>10946.62</v>
      </c>
      <c r="E7" s="125">
        <v>12318.09</v>
      </c>
      <c r="F7" s="125">
        <v>13534.62</v>
      </c>
      <c r="G7" s="125">
        <v>15220.13</v>
      </c>
      <c r="H7" s="126">
        <v>16375.34</v>
      </c>
      <c r="I7" s="126">
        <f>I8+I9+I10+I11</f>
        <v>18678.151002344679</v>
      </c>
      <c r="J7" s="235">
        <v>19094.16</v>
      </c>
      <c r="K7" s="343">
        <v>21406.1</v>
      </c>
      <c r="L7" s="126">
        <v>20483.62</v>
      </c>
      <c r="M7" s="126">
        <v>23313</v>
      </c>
      <c r="N7" s="140">
        <f t="shared" si="0"/>
        <v>15743.759100234467</v>
      </c>
      <c r="O7" s="348">
        <f>N7/N24</f>
        <v>0.22148520169447597</v>
      </c>
      <c r="P7" s="180"/>
    </row>
    <row r="8" spans="2:17" x14ac:dyDescent="0.25">
      <c r="B8" s="127" t="s">
        <v>202</v>
      </c>
      <c r="C8" s="128">
        <v>419.99</v>
      </c>
      <c r="D8" s="128">
        <v>419.78</v>
      </c>
      <c r="E8" s="128">
        <v>602.80999999999995</v>
      </c>
      <c r="F8" s="128">
        <v>620.54999999999995</v>
      </c>
      <c r="G8" s="128">
        <v>837.85</v>
      </c>
      <c r="H8" s="129">
        <v>442.66</v>
      </c>
      <c r="I8" s="129">
        <v>185.49417271297</v>
      </c>
      <c r="J8" s="234">
        <v>407.72</v>
      </c>
      <c r="K8" s="342">
        <v>404.76</v>
      </c>
      <c r="L8" s="129">
        <v>299.27999999999997</v>
      </c>
      <c r="M8" s="129">
        <v>144</v>
      </c>
      <c r="N8" s="345">
        <f t="shared" si="0"/>
        <v>464.08941727129695</v>
      </c>
      <c r="O8" s="349">
        <f>N8/N24</f>
        <v>6.5288688383877917E-3</v>
      </c>
      <c r="P8" s="180"/>
    </row>
    <row r="9" spans="2:17" x14ac:dyDescent="0.25">
      <c r="B9" s="127" t="s">
        <v>203</v>
      </c>
      <c r="C9" s="128">
        <v>3876.88</v>
      </c>
      <c r="D9" s="128">
        <v>4687.01</v>
      </c>
      <c r="E9" s="128">
        <v>5320.26</v>
      </c>
      <c r="F9" s="128">
        <v>6338.21</v>
      </c>
      <c r="G9" s="128">
        <v>6960.28</v>
      </c>
      <c r="H9" s="129">
        <v>7794.06</v>
      </c>
      <c r="I9" s="129">
        <v>9611.9883796993799</v>
      </c>
      <c r="J9" s="234">
        <v>10281.201991385282</v>
      </c>
      <c r="K9" s="342">
        <v>12095.17</v>
      </c>
      <c r="L9" s="129">
        <v>10619.22</v>
      </c>
      <c r="M9" s="129">
        <v>12774</v>
      </c>
      <c r="N9" s="345">
        <f t="shared" si="0"/>
        <v>7758.428037108466</v>
      </c>
      <c r="O9" s="349">
        <f>N9/N24</f>
        <v>0.10914655055954552</v>
      </c>
      <c r="P9" s="180"/>
    </row>
    <row r="10" spans="2:17" x14ac:dyDescent="0.25">
      <c r="B10" s="127" t="s">
        <v>204</v>
      </c>
      <c r="C10" s="128">
        <v>2527.6799999999998</v>
      </c>
      <c r="D10" s="128">
        <v>3129.43</v>
      </c>
      <c r="E10" s="128">
        <v>3461.98</v>
      </c>
      <c r="F10" s="128">
        <v>3283.49</v>
      </c>
      <c r="G10" s="128">
        <v>3855.03</v>
      </c>
      <c r="H10" s="129">
        <v>3861.43</v>
      </c>
      <c r="I10" s="129">
        <v>4471.5414549556899</v>
      </c>
      <c r="J10" s="234">
        <v>3961.25</v>
      </c>
      <c r="K10" s="342">
        <v>3961.58</v>
      </c>
      <c r="L10" s="129">
        <v>4213.8999999999996</v>
      </c>
      <c r="M10" s="129">
        <v>4491</v>
      </c>
      <c r="N10" s="345">
        <f t="shared" si="0"/>
        <v>3672.7311454955693</v>
      </c>
      <c r="O10" s="349">
        <f>N10/N24</f>
        <v>5.1668448008554413E-2</v>
      </c>
      <c r="P10" s="180"/>
    </row>
    <row r="11" spans="2:17" x14ac:dyDescent="0.25">
      <c r="B11" s="127" t="s">
        <v>205</v>
      </c>
      <c r="C11" s="128">
        <v>2556.1999999999998</v>
      </c>
      <c r="D11" s="128">
        <v>2710.41</v>
      </c>
      <c r="E11" s="128">
        <v>2933.04</v>
      </c>
      <c r="F11" s="128">
        <v>3292.38</v>
      </c>
      <c r="G11" s="128">
        <v>3566.97</v>
      </c>
      <c r="H11" s="129">
        <v>4277.37</v>
      </c>
      <c r="I11" s="129">
        <v>4409.1269949766402</v>
      </c>
      <c r="J11" s="234">
        <v>4435.76</v>
      </c>
      <c r="K11" s="342">
        <v>4944.6000000000004</v>
      </c>
      <c r="L11" s="129">
        <v>5351.22</v>
      </c>
      <c r="M11" s="129">
        <v>5903</v>
      </c>
      <c r="N11" s="345">
        <f t="shared" si="0"/>
        <v>3847.7076994976642</v>
      </c>
      <c r="O11" s="349">
        <f>N11/N24</f>
        <v>5.4130040383553416E-2</v>
      </c>
    </row>
    <row r="12" spans="2:17" x14ac:dyDescent="0.25">
      <c r="B12" s="124" t="s">
        <v>206</v>
      </c>
      <c r="C12" s="125">
        <v>24963.64</v>
      </c>
      <c r="D12" s="125">
        <v>28924.05</v>
      </c>
      <c r="E12" s="125">
        <v>32650.06</v>
      </c>
      <c r="F12" s="125">
        <v>36864.1</v>
      </c>
      <c r="G12" s="125">
        <v>42957.22</v>
      </c>
      <c r="H12" s="126">
        <v>44296.53</v>
      </c>
      <c r="I12" s="235">
        <f>SUM(I13:I23)</f>
        <v>48068.092988885837</v>
      </c>
      <c r="J12" s="235">
        <v>52147.34</v>
      </c>
      <c r="K12" s="343">
        <v>56481.04</v>
      </c>
      <c r="L12" s="126">
        <v>58391.17</v>
      </c>
      <c r="M12" s="126">
        <v>60538</v>
      </c>
      <c r="N12" s="140">
        <f t="shared" si="0"/>
        <v>42574.324298888583</v>
      </c>
      <c r="O12" s="348">
        <f>N12/N24</f>
        <v>0.59894099905307463</v>
      </c>
      <c r="Q12" s="130"/>
    </row>
    <row r="13" spans="2:17" x14ac:dyDescent="0.25">
      <c r="B13" s="127" t="s">
        <v>207</v>
      </c>
      <c r="C13" s="128">
        <v>5535.85</v>
      </c>
      <c r="D13" s="128">
        <v>6453.04</v>
      </c>
      <c r="E13" s="128">
        <v>7044.46</v>
      </c>
      <c r="F13" s="128">
        <v>8061.09</v>
      </c>
      <c r="G13" s="128">
        <v>9259.25</v>
      </c>
      <c r="H13" s="129">
        <v>9566.7900000000009</v>
      </c>
      <c r="I13" s="129">
        <v>9491.3450772543019</v>
      </c>
      <c r="J13" s="129">
        <v>10335.39</v>
      </c>
      <c r="K13" s="129">
        <v>11122.85</v>
      </c>
      <c r="L13" s="129">
        <v>11195.55</v>
      </c>
      <c r="M13" s="129">
        <v>12628</v>
      </c>
      <c r="N13" s="345">
        <f t="shared" si="0"/>
        <v>8806.5615077254315</v>
      </c>
      <c r="O13" s="349">
        <f>N13/N24</f>
        <v>0.12389182528487286</v>
      </c>
    </row>
    <row r="14" spans="2:17" x14ac:dyDescent="0.25">
      <c r="B14" s="181" t="s">
        <v>208</v>
      </c>
      <c r="C14" s="182">
        <v>624.98</v>
      </c>
      <c r="D14" s="182">
        <v>792.21</v>
      </c>
      <c r="E14" s="182">
        <v>1225.8499999999999</v>
      </c>
      <c r="F14" s="182">
        <v>1153.6500000000001</v>
      </c>
      <c r="G14" s="182">
        <v>1198.04</v>
      </c>
      <c r="H14" s="183">
        <v>1191.44</v>
      </c>
      <c r="I14" s="183">
        <v>1186.27453041576</v>
      </c>
      <c r="J14" s="183">
        <v>1611.7</v>
      </c>
      <c r="K14" s="183">
        <v>1374.33</v>
      </c>
      <c r="L14" s="183">
        <v>1818.23</v>
      </c>
      <c r="M14" s="183">
        <v>1339</v>
      </c>
      <c r="N14" s="346">
        <f t="shared" si="0"/>
        <v>1217.6704530415759</v>
      </c>
      <c r="O14" s="350">
        <f>N14/N24</f>
        <v>1.7130342516819944E-2</v>
      </c>
    </row>
    <row r="15" spans="2:17" x14ac:dyDescent="0.25">
      <c r="B15" s="181" t="s">
        <v>209</v>
      </c>
      <c r="C15" s="182">
        <v>1229.73</v>
      </c>
      <c r="D15" s="182">
        <v>1601.99</v>
      </c>
      <c r="E15" s="182">
        <v>1887.48</v>
      </c>
      <c r="F15" s="182">
        <v>2025</v>
      </c>
      <c r="G15" s="182">
        <v>2595.12</v>
      </c>
      <c r="H15" s="183">
        <v>2423.84</v>
      </c>
      <c r="I15" s="183">
        <v>3068.90660926895</v>
      </c>
      <c r="J15" s="183">
        <v>2616.31</v>
      </c>
      <c r="K15" s="183">
        <v>3909.42</v>
      </c>
      <c r="L15" s="183">
        <v>3011</v>
      </c>
      <c r="M15" s="183">
        <v>3112</v>
      </c>
      <c r="N15" s="346">
        <f t="shared" si="0"/>
        <v>2436.8796609268952</v>
      </c>
      <c r="O15" s="350">
        <f>N15/N24</f>
        <v>3.4282332432126805E-2</v>
      </c>
    </row>
    <row r="16" spans="2:17" x14ac:dyDescent="0.25">
      <c r="B16" s="127" t="s">
        <v>210</v>
      </c>
      <c r="C16" s="128">
        <v>665.24</v>
      </c>
      <c r="D16" s="128">
        <v>689.82</v>
      </c>
      <c r="E16" s="128">
        <v>748.19</v>
      </c>
      <c r="F16" s="128">
        <v>769.32</v>
      </c>
      <c r="G16" s="128">
        <v>1162.23</v>
      </c>
      <c r="H16" s="129">
        <v>1245.23</v>
      </c>
      <c r="I16" s="129">
        <v>1254.97747983712</v>
      </c>
      <c r="J16" s="129">
        <v>1351.57</v>
      </c>
      <c r="K16" s="129">
        <v>1378.7</v>
      </c>
      <c r="L16" s="129">
        <v>1017.23</v>
      </c>
      <c r="M16" s="129">
        <v>1384</v>
      </c>
      <c r="N16" s="345">
        <f t="shared" si="0"/>
        <v>1028.250747983712</v>
      </c>
      <c r="O16" s="349">
        <f>N16/N24</f>
        <v>1.4465562059208372E-2</v>
      </c>
    </row>
    <row r="17" spans="2:16" x14ac:dyDescent="0.25">
      <c r="B17" s="127" t="s">
        <v>211</v>
      </c>
      <c r="C17" s="128">
        <v>1149.8900000000001</v>
      </c>
      <c r="D17" s="128">
        <v>1279.8800000000001</v>
      </c>
      <c r="E17" s="128">
        <v>1458.85</v>
      </c>
      <c r="F17" s="128">
        <v>1693.5</v>
      </c>
      <c r="G17" s="128">
        <v>2085.25</v>
      </c>
      <c r="H17" s="129">
        <v>2343.92</v>
      </c>
      <c r="I17" s="129">
        <v>2694.0339313489303</v>
      </c>
      <c r="J17" s="129">
        <v>2919.9292591187204</v>
      </c>
      <c r="K17" s="129">
        <v>3056.84</v>
      </c>
      <c r="L17" s="129">
        <v>3343.8</v>
      </c>
      <c r="M17" s="129">
        <v>3357</v>
      </c>
      <c r="N17" s="345">
        <f t="shared" si="0"/>
        <v>2202.5893190467655</v>
      </c>
      <c r="O17" s="349">
        <f>N17/N24</f>
        <v>3.0986306159366102E-2</v>
      </c>
    </row>
    <row r="18" spans="2:16" x14ac:dyDescent="0.25">
      <c r="B18" s="127" t="s">
        <v>212</v>
      </c>
      <c r="C18" s="128">
        <v>3421.48</v>
      </c>
      <c r="D18" s="128">
        <v>4052.96</v>
      </c>
      <c r="E18" s="128">
        <v>4236.62</v>
      </c>
      <c r="F18" s="128">
        <v>5019.6499999999996</v>
      </c>
      <c r="G18" s="128">
        <v>5779.29</v>
      </c>
      <c r="H18" s="129">
        <v>6124.25</v>
      </c>
      <c r="I18" s="129">
        <v>6623.9611439602895</v>
      </c>
      <c r="J18" s="129">
        <v>7453.9332076760702</v>
      </c>
      <c r="K18" s="129">
        <v>7832.23</v>
      </c>
      <c r="L18" s="129">
        <v>8050.07</v>
      </c>
      <c r="M18" s="129">
        <v>8658</v>
      </c>
      <c r="N18" s="345">
        <f t="shared" si="0"/>
        <v>5859.4444351636357</v>
      </c>
      <c r="O18" s="349">
        <f>N18/N24</f>
        <v>8.2431408171156864E-2</v>
      </c>
    </row>
    <row r="19" spans="2:16" x14ac:dyDescent="0.25">
      <c r="B19" s="181" t="s">
        <v>213</v>
      </c>
      <c r="C19" s="182">
        <v>1708.43</v>
      </c>
      <c r="D19" s="182">
        <v>2014.93</v>
      </c>
      <c r="E19" s="182">
        <v>2463.25</v>
      </c>
      <c r="F19" s="182">
        <v>3003.99</v>
      </c>
      <c r="G19" s="182">
        <v>3699.68</v>
      </c>
      <c r="H19" s="183">
        <v>3168.76</v>
      </c>
      <c r="I19" s="183">
        <v>3431.1716194929195</v>
      </c>
      <c r="J19" s="183">
        <v>3858.2268618813805</v>
      </c>
      <c r="K19" s="183">
        <v>3997.52</v>
      </c>
      <c r="L19" s="183">
        <v>4557.72</v>
      </c>
      <c r="M19" s="183">
        <v>4286</v>
      </c>
      <c r="N19" s="346">
        <f t="shared" si="0"/>
        <v>3190.36784813743</v>
      </c>
      <c r="O19" s="350">
        <f>N19/N24</f>
        <v>4.4882499905233339E-2</v>
      </c>
    </row>
    <row r="20" spans="2:16" x14ac:dyDescent="0.25">
      <c r="B20" s="127" t="s">
        <v>214</v>
      </c>
      <c r="C20" s="128">
        <v>8186.34</v>
      </c>
      <c r="D20" s="128">
        <v>9273.8700000000008</v>
      </c>
      <c r="E20" s="128">
        <v>10256.86</v>
      </c>
      <c r="F20" s="128">
        <v>11809.78</v>
      </c>
      <c r="G20" s="128">
        <v>12625.29</v>
      </c>
      <c r="H20" s="129">
        <v>13622.56</v>
      </c>
      <c r="I20" s="129">
        <v>15275.66001519</v>
      </c>
      <c r="J20" s="129">
        <v>16715.721016713</v>
      </c>
      <c r="K20" s="129">
        <v>17917.2</v>
      </c>
      <c r="L20" s="129">
        <v>19569.23</v>
      </c>
      <c r="M20" s="129">
        <v>20075</v>
      </c>
      <c r="N20" s="345">
        <f t="shared" si="0"/>
        <v>13525.251103190301</v>
      </c>
      <c r="O20" s="349">
        <f>N20/N24</f>
        <v>0.19027494955216409</v>
      </c>
    </row>
    <row r="21" spans="2:16" x14ac:dyDescent="0.25">
      <c r="B21" s="127" t="s">
        <v>215</v>
      </c>
      <c r="C21" s="128">
        <v>843.08</v>
      </c>
      <c r="D21" s="128">
        <v>987.58</v>
      </c>
      <c r="E21" s="128">
        <v>1186.04</v>
      </c>
      <c r="F21" s="128">
        <v>1310.6300000000001</v>
      </c>
      <c r="G21" s="128">
        <v>2144.38</v>
      </c>
      <c r="H21" s="129">
        <v>2091.9</v>
      </c>
      <c r="I21" s="129">
        <v>2168.09644504267</v>
      </c>
      <c r="J21" s="129">
        <v>2333.6995094085501</v>
      </c>
      <c r="K21" s="129">
        <v>3310.21</v>
      </c>
      <c r="L21" s="129">
        <v>3126.97</v>
      </c>
      <c r="M21" s="129">
        <v>3423</v>
      </c>
      <c r="N21" s="345">
        <f t="shared" si="0"/>
        <v>1950.258595445122</v>
      </c>
      <c r="O21" s="349">
        <f>N21/N24</f>
        <v>2.7436485506318203E-2</v>
      </c>
    </row>
    <row r="22" spans="2:16" x14ac:dyDescent="0.25">
      <c r="B22" s="181" t="s">
        <v>216</v>
      </c>
      <c r="C22" s="182">
        <v>936.45</v>
      </c>
      <c r="D22" s="182">
        <v>1048.07</v>
      </c>
      <c r="E22" s="182">
        <v>1438.16</v>
      </c>
      <c r="F22" s="182">
        <v>1230.25</v>
      </c>
      <c r="G22" s="182">
        <v>1565.18</v>
      </c>
      <c r="H22" s="183">
        <v>1524.63</v>
      </c>
      <c r="I22" s="183">
        <v>1688.9750332639001</v>
      </c>
      <c r="J22" s="183">
        <v>1741.4206108101598</v>
      </c>
      <c r="K22" s="183">
        <v>1248.3499999999999</v>
      </c>
      <c r="L22" s="183">
        <v>1314.36</v>
      </c>
      <c r="M22" s="183">
        <v>1138</v>
      </c>
      <c r="N22" s="346">
        <f t="shared" si="0"/>
        <v>1373.5845644074061</v>
      </c>
      <c r="O22" s="350">
        <f>N22/N24</f>
        <v>1.9323762028832268E-2</v>
      </c>
    </row>
    <row r="23" spans="2:16" x14ac:dyDescent="0.25">
      <c r="B23" s="127" t="s">
        <v>217</v>
      </c>
      <c r="C23" s="128">
        <v>662.16</v>
      </c>
      <c r="D23" s="128">
        <v>729.7</v>
      </c>
      <c r="E23" s="128">
        <v>704.31</v>
      </c>
      <c r="F23" s="128">
        <v>787.24</v>
      </c>
      <c r="G23" s="128">
        <v>843.52</v>
      </c>
      <c r="H23" s="129">
        <v>993.21</v>
      </c>
      <c r="I23" s="129">
        <v>1184.6911038109999</v>
      </c>
      <c r="J23" s="129">
        <v>1207.1484489799</v>
      </c>
      <c r="K23" s="129">
        <v>1333.4</v>
      </c>
      <c r="L23" s="129">
        <v>1387</v>
      </c>
      <c r="M23" s="129">
        <v>1134</v>
      </c>
      <c r="N23" s="345">
        <f t="shared" si="0"/>
        <v>983.23795527908987</v>
      </c>
      <c r="O23" s="349">
        <f>N23/N24</f>
        <v>1.3832316377059539E-2</v>
      </c>
    </row>
    <row r="24" spans="2:16" x14ac:dyDescent="0.25">
      <c r="B24" s="131" t="s">
        <v>218</v>
      </c>
      <c r="C24" s="132">
        <v>41496.01</v>
      </c>
      <c r="D24" s="132">
        <v>48345.89</v>
      </c>
      <c r="E24" s="132">
        <v>54640.58</v>
      </c>
      <c r="F24" s="132">
        <v>61246.74</v>
      </c>
      <c r="G24" s="132">
        <v>70372.62</v>
      </c>
      <c r="H24" s="133">
        <v>74316.36</v>
      </c>
      <c r="I24" s="140">
        <v>82667.189135428154</v>
      </c>
      <c r="J24" s="236">
        <v>86416.742728036916</v>
      </c>
      <c r="K24" s="236">
        <v>96183.59</v>
      </c>
      <c r="L24" s="236">
        <v>95140.96</v>
      </c>
      <c r="M24" s="236">
        <v>109897</v>
      </c>
      <c r="N24" s="140">
        <f t="shared" si="0"/>
        <v>71082.668186346506</v>
      </c>
      <c r="O24" s="348">
        <f>N24/N24</f>
        <v>1</v>
      </c>
    </row>
    <row r="25" spans="2:16" x14ac:dyDescent="0.25">
      <c r="B25" s="134" t="s">
        <v>219</v>
      </c>
      <c r="H25" s="135"/>
      <c r="I25" s="135"/>
      <c r="J25" s="135"/>
      <c r="K25" s="359"/>
      <c r="L25" s="360"/>
      <c r="M25" s="360"/>
      <c r="N25" s="361"/>
      <c r="O25" s="362"/>
    </row>
    <row r="26" spans="2:16" x14ac:dyDescent="0.25">
      <c r="K26" s="363"/>
      <c r="L26" s="363"/>
      <c r="M26" s="363"/>
      <c r="N26" s="363"/>
      <c r="O26" s="364"/>
    </row>
    <row r="27" spans="2:16" x14ac:dyDescent="0.25">
      <c r="N27" s="347"/>
      <c r="O27" s="351"/>
    </row>
    <row r="28" spans="2:16" x14ac:dyDescent="0.25">
      <c r="P28" s="120"/>
    </row>
    <row r="29" spans="2:16" x14ac:dyDescent="0.25">
      <c r="P29" s="120"/>
    </row>
    <row r="30" spans="2:16" x14ac:dyDescent="0.25">
      <c r="P30" s="120"/>
    </row>
    <row r="31" spans="2:16" x14ac:dyDescent="0.25">
      <c r="P31" s="120"/>
    </row>
    <row r="32" spans="2:16" x14ac:dyDescent="0.25">
      <c r="P32" s="120"/>
    </row>
    <row r="33" spans="2:16" x14ac:dyDescent="0.25">
      <c r="P33" s="120"/>
    </row>
    <row r="34" spans="2:16" x14ac:dyDescent="0.25">
      <c r="P34" s="120"/>
    </row>
    <row r="35" spans="2:16" x14ac:dyDescent="0.25">
      <c r="P35" s="120"/>
    </row>
    <row r="36" spans="2:16" x14ac:dyDescent="0.25">
      <c r="P36" s="120"/>
    </row>
    <row r="37" spans="2:16" x14ac:dyDescent="0.25">
      <c r="P37" s="120"/>
    </row>
    <row r="38" spans="2:16" x14ac:dyDescent="0.25">
      <c r="P38" s="120"/>
    </row>
    <row r="39" spans="2:16" x14ac:dyDescent="0.25">
      <c r="P39" s="120"/>
    </row>
    <row r="40" spans="2:16" x14ac:dyDescent="0.25">
      <c r="P40" s="120"/>
    </row>
    <row r="41" spans="2:16" x14ac:dyDescent="0.25">
      <c r="P41" s="120"/>
    </row>
    <row r="42" spans="2:16" x14ac:dyDescent="0.25">
      <c r="B42" s="382" t="s">
        <v>333</v>
      </c>
      <c r="C42" s="382"/>
      <c r="D42" s="382"/>
      <c r="E42" s="382"/>
      <c r="F42" s="382"/>
      <c r="G42" s="382"/>
      <c r="H42" s="382"/>
      <c r="I42" s="382"/>
      <c r="J42" s="382"/>
      <c r="K42" s="382"/>
      <c r="L42" s="382"/>
      <c r="M42" s="382"/>
      <c r="N42" s="382"/>
    </row>
    <row r="43" spans="2:16" x14ac:dyDescent="0.25">
      <c r="B43" s="121" t="s">
        <v>196</v>
      </c>
      <c r="C43" s="122">
        <v>2010</v>
      </c>
      <c r="D43" s="122">
        <v>2011</v>
      </c>
      <c r="E43" s="122">
        <v>2012</v>
      </c>
      <c r="F43" s="122">
        <v>2013</v>
      </c>
      <c r="G43" s="122">
        <v>2014</v>
      </c>
      <c r="H43" s="123">
        <v>2015</v>
      </c>
      <c r="I43" s="123">
        <v>2016</v>
      </c>
      <c r="J43" s="123">
        <v>2017</v>
      </c>
      <c r="K43" s="186">
        <v>2018</v>
      </c>
      <c r="L43" s="186">
        <v>2019</v>
      </c>
      <c r="M43" s="186">
        <v>2020</v>
      </c>
      <c r="N43" s="188" t="s">
        <v>2</v>
      </c>
    </row>
    <row r="44" spans="2:16" x14ac:dyDescent="0.25">
      <c r="B44" s="124" t="s">
        <v>197</v>
      </c>
      <c r="C44" s="125" t="s">
        <v>26</v>
      </c>
      <c r="D44" s="136">
        <v>0.18527576307992177</v>
      </c>
      <c r="E44" s="136">
        <v>0.14122121645040542</v>
      </c>
      <c r="F44" s="136">
        <v>0.12211447314422297</v>
      </c>
      <c r="G44" s="136">
        <v>0.12346833397666157</v>
      </c>
      <c r="H44" s="137">
        <v>0.11883469479125486</v>
      </c>
      <c r="I44" s="137">
        <v>0.16684182907666689</v>
      </c>
      <c r="J44" s="137">
        <v>-4.53158157557704E-2</v>
      </c>
      <c r="K44" s="137">
        <f t="shared" ref="K44:L65" si="1">K3/J3-1</f>
        <v>0.20375506315812442</v>
      </c>
      <c r="L44" s="137">
        <f t="shared" si="1"/>
        <v>-0.11096524189118651</v>
      </c>
      <c r="M44" s="137">
        <f t="shared" ref="M44:M53" si="2">M3/L3-1</f>
        <v>0.60117556795756588</v>
      </c>
      <c r="N44" s="137">
        <f t="shared" ref="N44:N65" si="3">AVERAGE(D44:L44)</f>
        <v>0.10058114622558899</v>
      </c>
    </row>
    <row r="45" spans="2:16" x14ac:dyDescent="0.25">
      <c r="B45" s="127" t="s">
        <v>198</v>
      </c>
      <c r="C45" s="128" t="s">
        <v>26</v>
      </c>
      <c r="D45" s="138">
        <v>0.32112893685341448</v>
      </c>
      <c r="E45" s="138">
        <v>0.3368276057419064</v>
      </c>
      <c r="F45" s="138">
        <v>7.0034090035286267E-2</v>
      </c>
      <c r="G45" s="138">
        <v>6.8679335675502884E-2</v>
      </c>
      <c r="H45" s="139">
        <v>0.16438859725017818</v>
      </c>
      <c r="I45" s="139">
        <v>0.22458955592601271</v>
      </c>
      <c r="J45" s="139">
        <v>-0.10839982487583899</v>
      </c>
      <c r="K45" s="137">
        <f t="shared" si="1"/>
        <v>0.38185901233195541</v>
      </c>
      <c r="L45" s="139">
        <f t="shared" si="1"/>
        <v>-0.11732443736002562</v>
      </c>
      <c r="M45" s="139">
        <f t="shared" si="2"/>
        <v>0.80962467079555434</v>
      </c>
      <c r="N45" s="139">
        <f t="shared" si="3"/>
        <v>0.14908698573093243</v>
      </c>
    </row>
    <row r="46" spans="2:16" x14ac:dyDescent="0.25">
      <c r="B46" s="127" t="s">
        <v>199</v>
      </c>
      <c r="C46" s="128" t="s">
        <v>26</v>
      </c>
      <c r="D46" s="138">
        <v>3.5282775676157119E-2</v>
      </c>
      <c r="E46" s="138">
        <v>-2.7531479007247173E-2</v>
      </c>
      <c r="F46" s="138">
        <v>9.7919008562665777E-2</v>
      </c>
      <c r="G46" s="138">
        <v>0.12187036855626943</v>
      </c>
      <c r="H46" s="139">
        <v>0.11515223214662962</v>
      </c>
      <c r="I46" s="139">
        <v>-0.45476865253171272</v>
      </c>
      <c r="J46" s="139">
        <v>0.34176567508183697</v>
      </c>
      <c r="K46" s="137">
        <f t="shared" si="1"/>
        <v>0.21018959623831313</v>
      </c>
      <c r="L46" s="139">
        <f t="shared" si="1"/>
        <v>-4.4064991940200637E-2</v>
      </c>
      <c r="M46" s="139">
        <f t="shared" si="2"/>
        <v>0.28663522951113229</v>
      </c>
      <c r="N46" s="139">
        <f t="shared" si="3"/>
        <v>4.3979392531412392E-2</v>
      </c>
    </row>
    <row r="47" spans="2:16" x14ac:dyDescent="0.25">
      <c r="B47" s="127" t="s">
        <v>200</v>
      </c>
      <c r="C47" s="128" t="s">
        <v>26</v>
      </c>
      <c r="D47" s="138">
        <v>0.1625648598207512</v>
      </c>
      <c r="E47" s="138">
        <v>-0.17174586093445421</v>
      </c>
      <c r="F47" s="138">
        <v>0.51385516506922246</v>
      </c>
      <c r="G47" s="138">
        <v>0.37391224824306546</v>
      </c>
      <c r="H47" s="139">
        <v>-3.0567886822015056E-2</v>
      </c>
      <c r="I47" s="139">
        <v>1.2289669524066067</v>
      </c>
      <c r="J47" s="139">
        <v>-0.10066150404675644</v>
      </c>
      <c r="K47" s="137">
        <f t="shared" si="1"/>
        <v>-0.20039760967091846</v>
      </c>
      <c r="L47" s="139">
        <f t="shared" si="1"/>
        <v>-0.16360329249566685</v>
      </c>
      <c r="M47" s="139">
        <f t="shared" si="2"/>
        <v>0.16338623004554265</v>
      </c>
      <c r="N47" s="139">
        <f t="shared" si="3"/>
        <v>0.17914700795220387</v>
      </c>
    </row>
    <row r="48" spans="2:16" x14ac:dyDescent="0.25">
      <c r="B48" s="124" t="s">
        <v>201</v>
      </c>
      <c r="C48" s="125" t="s">
        <v>26</v>
      </c>
      <c r="D48" s="136">
        <v>0.16692250947684406</v>
      </c>
      <c r="E48" s="136">
        <v>0.12528707491444835</v>
      </c>
      <c r="F48" s="136">
        <v>9.8759629130815041E-2</v>
      </c>
      <c r="G48" s="136">
        <v>0.12453323403242922</v>
      </c>
      <c r="H48" s="137">
        <v>7.590014014334967E-2</v>
      </c>
      <c r="I48" s="137">
        <v>0.14062675964863502</v>
      </c>
      <c r="J48" s="137">
        <v>2.1622261439601553E-2</v>
      </c>
      <c r="K48" s="137">
        <f t="shared" si="1"/>
        <v>0.12108100068293126</v>
      </c>
      <c r="L48" s="137">
        <f t="shared" si="1"/>
        <v>-4.3094258178743461E-2</v>
      </c>
      <c r="M48" s="137">
        <f t="shared" si="2"/>
        <v>0.1381289049494181</v>
      </c>
      <c r="N48" s="137">
        <f t="shared" si="3"/>
        <v>9.2404261254478967E-2</v>
      </c>
    </row>
    <row r="49" spans="2:14" x14ac:dyDescent="0.25">
      <c r="B49" s="127" t="s">
        <v>202</v>
      </c>
      <c r="C49" s="128" t="s">
        <v>26</v>
      </c>
      <c r="D49" s="138">
        <v>-5.000119050454499E-4</v>
      </c>
      <c r="E49" s="138">
        <v>0.43601410262518447</v>
      </c>
      <c r="F49" s="138">
        <v>2.9428841591877974E-2</v>
      </c>
      <c r="G49" s="138">
        <v>0.35017323342196449</v>
      </c>
      <c r="H49" s="139">
        <v>-0.471671540251835</v>
      </c>
      <c r="I49" s="139">
        <v>-0.58095564832383773</v>
      </c>
      <c r="J49" s="139">
        <v>1.1959507718878251</v>
      </c>
      <c r="K49" s="137">
        <f t="shared" si="1"/>
        <v>-7.2598842342784797E-3</v>
      </c>
      <c r="L49" s="139">
        <f t="shared" si="1"/>
        <v>-0.26059887340646315</v>
      </c>
      <c r="M49" s="139">
        <f t="shared" si="2"/>
        <v>-0.51884522854851634</v>
      </c>
      <c r="N49" s="139">
        <f t="shared" si="3"/>
        <v>7.6731221267265795E-2</v>
      </c>
    </row>
    <row r="50" spans="2:14" x14ac:dyDescent="0.25">
      <c r="B50" s="127" t="s">
        <v>203</v>
      </c>
      <c r="C50" s="128" t="s">
        <v>26</v>
      </c>
      <c r="D50" s="138">
        <v>0.20896442500154766</v>
      </c>
      <c r="E50" s="138">
        <v>0.13510745656612633</v>
      </c>
      <c r="F50" s="138">
        <v>0.19133463402164552</v>
      </c>
      <c r="G50" s="138">
        <v>9.8146006522346063E-2</v>
      </c>
      <c r="H50" s="139">
        <v>0.11979115782698413</v>
      </c>
      <c r="I50" s="139">
        <v>0.23324536630451642</v>
      </c>
      <c r="J50" s="139">
        <v>6.9622806983338448E-2</v>
      </c>
      <c r="K50" s="137">
        <f t="shared" si="1"/>
        <v>0.17643540221606968</v>
      </c>
      <c r="L50" s="139">
        <f t="shared" si="1"/>
        <v>-0.12202804921303301</v>
      </c>
      <c r="M50" s="139">
        <f t="shared" si="2"/>
        <v>0.20291320831473514</v>
      </c>
      <c r="N50" s="139">
        <f t="shared" si="3"/>
        <v>0.12340213402550458</v>
      </c>
    </row>
    <row r="51" spans="2:14" x14ac:dyDescent="0.25">
      <c r="B51" s="127" t="s">
        <v>204</v>
      </c>
      <c r="C51" s="128" t="s">
        <v>26</v>
      </c>
      <c r="D51" s="138">
        <v>0.23806415369034051</v>
      </c>
      <c r="E51" s="138">
        <v>0.10626535822817584</v>
      </c>
      <c r="F51" s="138">
        <v>-5.1557201370314165E-2</v>
      </c>
      <c r="G51" s="138">
        <v>0.17406479081708803</v>
      </c>
      <c r="H51" s="139">
        <v>0.10955556766095187</v>
      </c>
      <c r="I51" s="139">
        <v>4.5395056998971395E-2</v>
      </c>
      <c r="J51" s="139">
        <v>-0.11444547851843201</v>
      </c>
      <c r="K51" s="137">
        <f t="shared" si="1"/>
        <v>8.3307036920166055E-5</v>
      </c>
      <c r="L51" s="139">
        <f t="shared" si="1"/>
        <v>6.3691759348542654E-2</v>
      </c>
      <c r="M51" s="139">
        <f t="shared" si="2"/>
        <v>6.5758560953036449E-2</v>
      </c>
      <c r="N51" s="139">
        <f t="shared" si="3"/>
        <v>6.3457479321360477E-2</v>
      </c>
    </row>
    <row r="52" spans="2:14" x14ac:dyDescent="0.25">
      <c r="B52" s="127" t="s">
        <v>205</v>
      </c>
      <c r="C52" s="128" t="s">
        <v>26</v>
      </c>
      <c r="D52" s="138">
        <v>6.0327830373210212E-2</v>
      </c>
      <c r="E52" s="138">
        <v>8.2138864599820671E-2</v>
      </c>
      <c r="F52" s="138">
        <v>0.12251452417969078</v>
      </c>
      <c r="G52" s="138">
        <v>8.3401672953911765E-2</v>
      </c>
      <c r="H52" s="139">
        <v>8.2501394741195E-2</v>
      </c>
      <c r="I52" s="139">
        <v>0.14189109614157069</v>
      </c>
      <c r="J52" s="139">
        <v>5.5693689507620991E-3</v>
      </c>
      <c r="K52" s="137">
        <f t="shared" si="1"/>
        <v>0.1147131494941116</v>
      </c>
      <c r="L52" s="139">
        <f t="shared" si="1"/>
        <v>8.2235165635238472E-2</v>
      </c>
      <c r="M52" s="139">
        <f t="shared" si="2"/>
        <v>0.10311293499426299</v>
      </c>
      <c r="N52" s="139">
        <f t="shared" si="3"/>
        <v>8.6143674118834584E-2</v>
      </c>
    </row>
    <row r="53" spans="2:14" x14ac:dyDescent="0.25">
      <c r="B53" s="124" t="s">
        <v>206</v>
      </c>
      <c r="C53" s="125" t="s">
        <v>26</v>
      </c>
      <c r="D53" s="136">
        <v>0.15864713639517314</v>
      </c>
      <c r="E53" s="136">
        <v>0.12882047984289891</v>
      </c>
      <c r="F53" s="136">
        <v>0.12906683785573425</v>
      </c>
      <c r="G53" s="136">
        <v>0.1652860099663358</v>
      </c>
      <c r="H53" s="137">
        <v>3.1177762434347445E-2</v>
      </c>
      <c r="I53" s="137">
        <v>8.5143531307888765E-2</v>
      </c>
      <c r="J53" s="137">
        <v>8.4612379160175388E-2</v>
      </c>
      <c r="K53" s="137">
        <f t="shared" si="1"/>
        <v>8.3104910049103253E-2</v>
      </c>
      <c r="L53" s="137">
        <f t="shared" si="1"/>
        <v>3.3818959424259942E-2</v>
      </c>
      <c r="M53" s="137">
        <f t="shared" si="2"/>
        <v>3.6766346692487906E-2</v>
      </c>
      <c r="N53" s="137">
        <f t="shared" si="3"/>
        <v>9.9964222937324099E-2</v>
      </c>
    </row>
    <row r="54" spans="2:14" x14ac:dyDescent="0.25">
      <c r="B54" s="127" t="s">
        <v>207</v>
      </c>
      <c r="C54" s="128" t="s">
        <v>26</v>
      </c>
      <c r="D54" s="138">
        <v>0.16568187360567932</v>
      </c>
      <c r="E54" s="138">
        <v>9.164982705825464E-2</v>
      </c>
      <c r="F54" s="138">
        <v>0.14431624283479505</v>
      </c>
      <c r="G54" s="138">
        <v>0.14863498608748937</v>
      </c>
      <c r="H54" s="139">
        <v>3.3214353214353398E-2</v>
      </c>
      <c r="I54" s="139">
        <v>-7.8861271905935615E-3</v>
      </c>
      <c r="J54" s="139">
        <v>8.8399614616623712E-2</v>
      </c>
      <c r="K54" s="137">
        <f t="shared" si="1"/>
        <v>7.619064205608117E-2</v>
      </c>
      <c r="L54" s="139">
        <f t="shared" si="1"/>
        <v>6.5360946160379907E-3</v>
      </c>
      <c r="M54" s="139">
        <f>M12/L12-1</f>
        <v>3.6766346692487906E-2</v>
      </c>
      <c r="N54" s="139">
        <f t="shared" si="3"/>
        <v>8.2970834099857893E-2</v>
      </c>
    </row>
    <row r="55" spans="2:14" x14ac:dyDescent="0.25">
      <c r="B55" s="181" t="s">
        <v>208</v>
      </c>
      <c r="C55" s="182" t="s">
        <v>26</v>
      </c>
      <c r="D55" s="189">
        <v>0.26757656244999839</v>
      </c>
      <c r="E55" s="189">
        <v>0.54738011385869889</v>
      </c>
      <c r="F55" s="189">
        <v>-5.8897907574335995E-2</v>
      </c>
      <c r="G55" s="189">
        <v>3.8477874572010462E-2</v>
      </c>
      <c r="H55" s="190">
        <v>-5.5089980301157304E-3</v>
      </c>
      <c r="I55" s="190">
        <v>-4.3354844425569361E-3</v>
      </c>
      <c r="J55" s="190">
        <v>0.35848398184208419</v>
      </c>
      <c r="K55" s="137">
        <f t="shared" si="1"/>
        <v>-0.14727927033567045</v>
      </c>
      <c r="L55" s="190">
        <f t="shared" si="1"/>
        <v>0.32299374968166306</v>
      </c>
      <c r="M55" s="190">
        <f>M14/L14-1</f>
        <v>-0.26356951540784168</v>
      </c>
      <c r="N55" s="190">
        <f t="shared" si="3"/>
        <v>0.14654340244686398</v>
      </c>
    </row>
    <row r="56" spans="2:14" x14ac:dyDescent="0.25">
      <c r="B56" s="181" t="s">
        <v>209</v>
      </c>
      <c r="C56" s="182" t="s">
        <v>26</v>
      </c>
      <c r="D56" s="189">
        <v>0.30271685654574587</v>
      </c>
      <c r="E56" s="189">
        <v>0.17820960180775169</v>
      </c>
      <c r="F56" s="189">
        <v>7.2859050162120909E-2</v>
      </c>
      <c r="G56" s="189">
        <v>0.28154074074074065</v>
      </c>
      <c r="H56" s="190">
        <v>-6.6000801504361939E-2</v>
      </c>
      <c r="I56" s="190">
        <v>0.26613415459310419</v>
      </c>
      <c r="J56" s="190">
        <v>-0.14842344629994619</v>
      </c>
      <c r="K56" s="137">
        <f t="shared" si="1"/>
        <v>0.49424953464994603</v>
      </c>
      <c r="L56" s="190">
        <f t="shared" si="1"/>
        <v>-0.22980902537972381</v>
      </c>
      <c r="M56" s="190">
        <f>M15/L15-1</f>
        <v>3.3543673198273005E-2</v>
      </c>
      <c r="N56" s="190">
        <f t="shared" si="3"/>
        <v>0.1279418517017086</v>
      </c>
    </row>
    <row r="57" spans="2:14" x14ac:dyDescent="0.25">
      <c r="B57" s="127" t="s">
        <v>210</v>
      </c>
      <c r="C57" s="128" t="s">
        <v>26</v>
      </c>
      <c r="D57" s="138">
        <v>3.6949071011965762E-2</v>
      </c>
      <c r="E57" s="138">
        <v>8.4616276709866378E-2</v>
      </c>
      <c r="F57" s="138">
        <v>2.824148946123306E-2</v>
      </c>
      <c r="G57" s="138">
        <v>0.51072375604429876</v>
      </c>
      <c r="H57" s="139">
        <v>7.1414436041058904E-2</v>
      </c>
      <c r="I57" s="139">
        <v>7.8278549642394335E-3</v>
      </c>
      <c r="J57" s="139">
        <v>7.5596669744896872E-2</v>
      </c>
      <c r="K57" s="137">
        <f t="shared" si="1"/>
        <v>2.0072952196334759E-2</v>
      </c>
      <c r="L57" s="139">
        <f t="shared" si="1"/>
        <v>-0.26218176543120331</v>
      </c>
      <c r="M57" s="139">
        <f>M16/L16-1</f>
        <v>0.36055759267815546</v>
      </c>
      <c r="N57" s="139">
        <f t="shared" si="3"/>
        <v>6.3695637860298956E-2</v>
      </c>
    </row>
    <row r="58" spans="2:14" x14ac:dyDescent="0.25">
      <c r="B58" s="127" t="s">
        <v>211</v>
      </c>
      <c r="C58" s="128" t="s">
        <v>26</v>
      </c>
      <c r="D58" s="138">
        <v>0.1130455956656724</v>
      </c>
      <c r="E58" s="138">
        <v>0.1398334218833015</v>
      </c>
      <c r="F58" s="138">
        <v>0.16084587174829501</v>
      </c>
      <c r="G58" s="138">
        <v>0.23132565692353113</v>
      </c>
      <c r="H58" s="139">
        <v>0.12404747632178403</v>
      </c>
      <c r="I58" s="139">
        <v>0.14937110965772304</v>
      </c>
      <c r="J58" s="139">
        <v>8.3850216265346722E-2</v>
      </c>
      <c r="K58" s="137">
        <f t="shared" si="1"/>
        <v>4.688837596106743E-2</v>
      </c>
      <c r="L58" s="139">
        <f t="shared" si="1"/>
        <v>9.3874720299394143E-2</v>
      </c>
      <c r="M58" s="139">
        <f>M17/L17-1</f>
        <v>3.9476045218014288E-3</v>
      </c>
      <c r="N58" s="139">
        <f t="shared" si="3"/>
        <v>0.12700916052512393</v>
      </c>
    </row>
    <row r="59" spans="2:14" x14ac:dyDescent="0.25">
      <c r="B59" s="127" t="s">
        <v>212</v>
      </c>
      <c r="C59" s="128" t="s">
        <v>26</v>
      </c>
      <c r="D59" s="138">
        <v>0.18456340530998272</v>
      </c>
      <c r="E59" s="138">
        <v>4.5315029015830399E-2</v>
      </c>
      <c r="F59" s="138">
        <v>0.18482422308349578</v>
      </c>
      <c r="G59" s="138">
        <v>0.15133326028707184</v>
      </c>
      <c r="H59" s="139">
        <v>5.9688992938578878E-2</v>
      </c>
      <c r="I59" s="139">
        <v>8.159548417525242E-2</v>
      </c>
      <c r="J59" s="139">
        <v>0.12529844992713257</v>
      </c>
      <c r="K59" s="137">
        <f t="shared" si="1"/>
        <v>5.0751298916169363E-2</v>
      </c>
      <c r="L59" s="139">
        <f t="shared" si="1"/>
        <v>2.78132792320962E-2</v>
      </c>
      <c r="M59" s="139">
        <f>M18/L18</f>
        <v>1.0755185979749244</v>
      </c>
      <c r="N59" s="139">
        <f t="shared" si="3"/>
        <v>0.10124260254284558</v>
      </c>
    </row>
    <row r="60" spans="2:14" x14ac:dyDescent="0.25">
      <c r="B60" s="181" t="s">
        <v>213</v>
      </c>
      <c r="C60" s="182" t="s">
        <v>26</v>
      </c>
      <c r="D60" s="189">
        <v>0.17940448247806473</v>
      </c>
      <c r="E60" s="189">
        <v>0.22249904463182335</v>
      </c>
      <c r="F60" s="189">
        <v>0.21952298792246006</v>
      </c>
      <c r="G60" s="189">
        <v>0.23158865375716964</v>
      </c>
      <c r="H60" s="190">
        <v>-0.1435043030748604</v>
      </c>
      <c r="I60" s="190">
        <v>8.2812084062194424E-2</v>
      </c>
      <c r="J60" s="190">
        <v>0.1244633873637524</v>
      </c>
      <c r="K60" s="137">
        <f t="shared" si="1"/>
        <v>3.6102889515080561E-2</v>
      </c>
      <c r="L60" s="190">
        <f t="shared" si="1"/>
        <v>0.14013688486861864</v>
      </c>
      <c r="M60" s="190">
        <f t="shared" ref="M60:M65" si="4">M19/L19-1</f>
        <v>-5.9617528062276826E-2</v>
      </c>
      <c r="N60" s="190">
        <f t="shared" si="3"/>
        <v>0.12144734572492261</v>
      </c>
    </row>
    <row r="61" spans="2:14" x14ac:dyDescent="0.25">
      <c r="B61" s="127" t="s">
        <v>214</v>
      </c>
      <c r="C61" s="128" t="s">
        <v>26</v>
      </c>
      <c r="D61" s="138">
        <v>0.13284691327259801</v>
      </c>
      <c r="E61" s="138">
        <v>0.22249904463182335</v>
      </c>
      <c r="F61" s="138">
        <v>0.21952298792246006</v>
      </c>
      <c r="G61" s="138">
        <v>0.23158865375716964</v>
      </c>
      <c r="H61" s="139">
        <v>-0.1435043030748604</v>
      </c>
      <c r="I61" s="139">
        <v>0.12135017318257368</v>
      </c>
      <c r="J61" s="139">
        <v>9.4271605946388837E-2</v>
      </c>
      <c r="K61" s="137">
        <f t="shared" si="1"/>
        <v>7.1877185679619648E-2</v>
      </c>
      <c r="L61" s="139">
        <f t="shared" si="1"/>
        <v>9.2203580916661032E-2</v>
      </c>
      <c r="M61" s="139">
        <f t="shared" si="4"/>
        <v>2.5845166110265883E-2</v>
      </c>
      <c r="N61" s="139">
        <f t="shared" si="3"/>
        <v>0.11585064913715931</v>
      </c>
    </row>
    <row r="62" spans="2:14" x14ac:dyDescent="0.25">
      <c r="B62" s="127" t="s">
        <v>215</v>
      </c>
      <c r="C62" s="128" t="s">
        <v>26</v>
      </c>
      <c r="D62" s="138">
        <v>0.17139535987094945</v>
      </c>
      <c r="E62" s="138">
        <v>0.10599566308348085</v>
      </c>
      <c r="F62" s="138">
        <v>0.15140306097577616</v>
      </c>
      <c r="G62" s="138">
        <v>6.9053784236454918E-2</v>
      </c>
      <c r="H62" s="139">
        <v>7.8989868747569192E-2</v>
      </c>
      <c r="I62" s="139">
        <v>3.642451601064578E-2</v>
      </c>
      <c r="J62" s="139">
        <v>7.6381779392023619E-2</v>
      </c>
      <c r="K62" s="137">
        <f t="shared" si="1"/>
        <v>0.41843882927281228</v>
      </c>
      <c r="L62" s="139">
        <f t="shared" si="1"/>
        <v>-5.5356004603937636E-2</v>
      </c>
      <c r="M62" s="139">
        <f t="shared" si="4"/>
        <v>9.4669920082380177E-2</v>
      </c>
      <c r="N62" s="139">
        <f t="shared" si="3"/>
        <v>0.11696965077619718</v>
      </c>
    </row>
    <row r="63" spans="2:14" x14ac:dyDescent="0.25">
      <c r="B63" s="181" t="s">
        <v>216</v>
      </c>
      <c r="C63" s="182" t="s">
        <v>26</v>
      </c>
      <c r="D63" s="189">
        <v>0.11919483154466315</v>
      </c>
      <c r="E63" s="189">
        <v>0.20095587192936271</v>
      </c>
      <c r="F63" s="189">
        <v>0.10504704731712255</v>
      </c>
      <c r="G63" s="189">
        <v>0.6361444496158335</v>
      </c>
      <c r="H63" s="190">
        <v>-2.4473274326378691E-2</v>
      </c>
      <c r="I63" s="190">
        <v>0.10779338807704164</v>
      </c>
      <c r="J63" s="190">
        <v>3.1051718653833493E-2</v>
      </c>
      <c r="K63" s="137">
        <f t="shared" si="1"/>
        <v>-0.28314274434868958</v>
      </c>
      <c r="L63" s="190">
        <f t="shared" si="1"/>
        <v>5.2877798694276335E-2</v>
      </c>
      <c r="M63" s="190">
        <f t="shared" si="4"/>
        <v>-0.13417937247025158</v>
      </c>
      <c r="N63" s="190">
        <f t="shared" si="3"/>
        <v>0.10504989857300723</v>
      </c>
    </row>
    <row r="64" spans="2:14" x14ac:dyDescent="0.25">
      <c r="B64" s="127" t="s">
        <v>217</v>
      </c>
      <c r="C64" s="128" t="s">
        <v>26</v>
      </c>
      <c r="D64" s="138">
        <v>0.10199951673311602</v>
      </c>
      <c r="E64" s="138">
        <v>0.37219842186113539</v>
      </c>
      <c r="F64" s="138">
        <v>-0.14456666852088784</v>
      </c>
      <c r="G64" s="138">
        <v>0.27224547856126802</v>
      </c>
      <c r="H64" s="139">
        <v>-2.5907563347346563E-2</v>
      </c>
      <c r="I64" s="139">
        <v>0.19279014892218149</v>
      </c>
      <c r="J64" s="139">
        <v>1.8956287505373925E-2</v>
      </c>
      <c r="K64" s="137">
        <f t="shared" si="1"/>
        <v>0.10458659920972346</v>
      </c>
      <c r="L64" s="139">
        <f t="shared" si="1"/>
        <v>4.0197990100494962E-2</v>
      </c>
      <c r="M64" s="139">
        <f t="shared" si="4"/>
        <v>-0.18240807498197553</v>
      </c>
      <c r="N64" s="139">
        <f t="shared" si="3"/>
        <v>0.10361113455833987</v>
      </c>
    </row>
    <row r="65" spans="2:15" x14ac:dyDescent="0.25">
      <c r="B65" s="131" t="s">
        <v>218</v>
      </c>
      <c r="C65" s="140" t="s">
        <v>26</v>
      </c>
      <c r="D65" s="136">
        <v>0.16507322029274607</v>
      </c>
      <c r="E65" s="136">
        <v>0.13020114015896711</v>
      </c>
      <c r="F65" s="136">
        <v>0.12090208412868231</v>
      </c>
      <c r="G65" s="136">
        <v>0.14900188973323303</v>
      </c>
      <c r="H65" s="137">
        <v>5.6040829515797475E-2</v>
      </c>
      <c r="I65" s="137">
        <v>0.11236865120181005</v>
      </c>
      <c r="J65" s="137">
        <v>4.5357216470323092E-2</v>
      </c>
      <c r="K65" s="137">
        <f t="shared" si="1"/>
        <v>0.11302031254175393</v>
      </c>
      <c r="L65" s="137">
        <f t="shared" si="1"/>
        <v>-1.0839998798131689E-2</v>
      </c>
      <c r="M65" s="137">
        <f t="shared" si="4"/>
        <v>0.15509660613052456</v>
      </c>
      <c r="N65" s="137">
        <f t="shared" si="3"/>
        <v>9.7902816138353485E-2</v>
      </c>
    </row>
    <row r="66" spans="2:15" x14ac:dyDescent="0.25">
      <c r="B66" s="134" t="s">
        <v>219</v>
      </c>
    </row>
    <row r="68" spans="2:15" x14ac:dyDescent="0.25">
      <c r="O68" s="352"/>
    </row>
    <row r="69" spans="2:15" x14ac:dyDescent="0.25">
      <c r="K69" s="344"/>
      <c r="L69" s="344"/>
      <c r="M69" s="344"/>
      <c r="O69" s="353"/>
    </row>
    <row r="71" spans="2:15" x14ac:dyDescent="0.25">
      <c r="O71" s="347"/>
    </row>
  </sheetData>
  <mergeCells count="2">
    <mergeCell ref="B1:O1"/>
    <mergeCell ref="B42:N42"/>
  </mergeCells>
  <pageMargins left="0.39370078740157483" right="0.39370078740157483" top="0.39370078740157483" bottom="0.39370078740157483" header="0.31496062992125984" footer="0.31496062992125984"/>
  <pageSetup paperSize="9" scale="9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workbookViewId="0">
      <selection activeCell="K35" sqref="K35"/>
    </sheetView>
  </sheetViews>
  <sheetFormatPr defaultColWidth="9.140625" defaultRowHeight="15" x14ac:dyDescent="0.25"/>
  <cols>
    <col min="1" max="1" width="2.140625" style="154" customWidth="1"/>
    <col min="2" max="2" width="73.140625" style="134" customWidth="1"/>
    <col min="3" max="8" width="10" style="134" bestFit="1" customWidth="1"/>
    <col min="9" max="9" width="10" style="134" customWidth="1"/>
    <col min="10" max="10" width="9.140625" style="134" customWidth="1"/>
    <col min="11" max="13" width="10" style="134" customWidth="1"/>
    <col min="14" max="16384" width="9.140625" style="154"/>
  </cols>
  <sheetData>
    <row r="1" spans="2:17" x14ac:dyDescent="0.25">
      <c r="B1" s="382" t="s">
        <v>334</v>
      </c>
      <c r="C1" s="382"/>
      <c r="D1" s="382"/>
      <c r="E1" s="382"/>
      <c r="F1" s="382"/>
      <c r="G1" s="382"/>
      <c r="H1" s="382"/>
      <c r="I1" s="382"/>
      <c r="J1" s="382"/>
      <c r="K1" s="382"/>
      <c r="L1" s="382"/>
      <c r="M1" s="382"/>
      <c r="N1" s="382"/>
      <c r="O1" s="382"/>
    </row>
    <row r="2" spans="2:17" x14ac:dyDescent="0.25">
      <c r="B2" s="121" t="s">
        <v>196</v>
      </c>
      <c r="C2" s="122">
        <v>2010</v>
      </c>
      <c r="D2" s="122">
        <v>2011</v>
      </c>
      <c r="E2" s="122">
        <v>2012</v>
      </c>
      <c r="F2" s="122">
        <v>2013</v>
      </c>
      <c r="G2" s="122">
        <v>2014</v>
      </c>
      <c r="H2" s="123">
        <v>2015</v>
      </c>
      <c r="I2" s="123">
        <v>2016</v>
      </c>
      <c r="J2" s="123">
        <v>2017</v>
      </c>
      <c r="K2" s="123">
        <v>2018</v>
      </c>
      <c r="L2" s="123">
        <v>2019</v>
      </c>
      <c r="M2" s="123">
        <v>2020</v>
      </c>
      <c r="N2" s="187" t="s">
        <v>2</v>
      </c>
      <c r="O2" s="188" t="s">
        <v>3</v>
      </c>
    </row>
    <row r="3" spans="2:17" x14ac:dyDescent="0.25">
      <c r="B3" s="124" t="s">
        <v>197</v>
      </c>
      <c r="C3" s="122">
        <v>17.240000000000002</v>
      </c>
      <c r="D3" s="122">
        <v>17.53</v>
      </c>
      <c r="E3" s="122">
        <v>17.7</v>
      </c>
      <c r="F3" s="122">
        <v>17.71</v>
      </c>
      <c r="G3" s="122">
        <v>17.330000000000002</v>
      </c>
      <c r="H3" s="123">
        <v>18.37</v>
      </c>
      <c r="I3" s="237">
        <v>19.259091988621709</v>
      </c>
      <c r="J3" s="237">
        <v>17.588581429153859</v>
      </c>
      <c r="K3" s="237">
        <v>19.02</v>
      </c>
      <c r="L3" s="237">
        <v>17.100000000000001</v>
      </c>
      <c r="M3" s="237">
        <v>23.7</v>
      </c>
      <c r="N3" s="132">
        <f t="shared" ref="N3:N23" si="0">AVERAGE(C3:M3)</f>
        <v>18.413424856161416</v>
      </c>
      <c r="O3" s="348">
        <f>N3/N24</f>
        <v>0.18412898773339323</v>
      </c>
    </row>
    <row r="4" spans="2:17" x14ac:dyDescent="0.25">
      <c r="B4" s="127" t="s">
        <v>198</v>
      </c>
      <c r="C4" s="141">
        <v>7.99</v>
      </c>
      <c r="D4" s="141">
        <v>9.0500000000000007</v>
      </c>
      <c r="E4" s="141">
        <v>10.71</v>
      </c>
      <c r="F4" s="141">
        <v>10.220000000000001</v>
      </c>
      <c r="G4" s="141">
        <v>9.51</v>
      </c>
      <c r="H4" s="142">
        <v>10.49</v>
      </c>
      <c r="I4" s="238">
        <v>11.542923014314217</v>
      </c>
      <c r="J4" s="238">
        <v>9.8451247275619096</v>
      </c>
      <c r="K4" s="238">
        <v>12.22</v>
      </c>
      <c r="L4" s="238">
        <v>10.91</v>
      </c>
      <c r="M4" s="238">
        <v>17.09</v>
      </c>
      <c r="N4" s="355">
        <f t="shared" si="0"/>
        <v>10.87073161289783</v>
      </c>
      <c r="O4" s="349">
        <f>N4/N24</f>
        <v>0.10870421029439846</v>
      </c>
    </row>
    <row r="5" spans="2:17" x14ac:dyDescent="0.25">
      <c r="B5" s="127" t="s">
        <v>199</v>
      </c>
      <c r="C5" s="141">
        <v>6.9</v>
      </c>
      <c r="D5" s="141">
        <v>6.13</v>
      </c>
      <c r="E5" s="141">
        <v>5.27</v>
      </c>
      <c r="F5" s="141">
        <v>5.17</v>
      </c>
      <c r="G5" s="141">
        <v>5.04</v>
      </c>
      <c r="H5" s="142">
        <v>5.33</v>
      </c>
      <c r="I5" s="238">
        <v>2.6111447874002041</v>
      </c>
      <c r="J5" s="238">
        <v>3.3515284471199869</v>
      </c>
      <c r="K5" s="238">
        <v>3.64</v>
      </c>
      <c r="L5" s="238">
        <v>3.52</v>
      </c>
      <c r="M5" s="238">
        <v>3.92</v>
      </c>
      <c r="N5" s="355">
        <f t="shared" si="0"/>
        <v>4.625697566774563</v>
      </c>
      <c r="O5" s="349">
        <f t="shared" ref="O5:O23" si="1">N5/$N$24</f>
        <v>4.6255654077629126E-2</v>
      </c>
    </row>
    <row r="6" spans="2:17" x14ac:dyDescent="0.25">
      <c r="B6" s="127" t="s">
        <v>200</v>
      </c>
      <c r="C6" s="141">
        <v>2.35</v>
      </c>
      <c r="D6" s="141">
        <v>2.35</v>
      </c>
      <c r="E6" s="141">
        <v>1.72</v>
      </c>
      <c r="F6" s="141">
        <v>2.3199999999999998</v>
      </c>
      <c r="G6" s="141">
        <v>2.78</v>
      </c>
      <c r="H6" s="142">
        <v>2.5499999999999998</v>
      </c>
      <c r="I6" s="238">
        <v>5.1050120902095468</v>
      </c>
      <c r="J6" s="238">
        <v>4.3919282544719644</v>
      </c>
      <c r="K6" s="238">
        <v>3.16</v>
      </c>
      <c r="L6" s="238">
        <v>2.67</v>
      </c>
      <c r="M6" s="238">
        <v>2.69</v>
      </c>
      <c r="N6" s="355">
        <f t="shared" si="0"/>
        <v>2.9169945767892282</v>
      </c>
      <c r="O6" s="349">
        <f t="shared" si="1"/>
        <v>2.9169112364681865E-2</v>
      </c>
    </row>
    <row r="7" spans="2:17" x14ac:dyDescent="0.25">
      <c r="B7" s="124" t="s">
        <v>201</v>
      </c>
      <c r="C7" s="122">
        <v>22.599999999999998</v>
      </c>
      <c r="D7" s="122">
        <v>22.639999999999997</v>
      </c>
      <c r="E7" s="122">
        <v>22.55</v>
      </c>
      <c r="F7" s="122">
        <v>22.099999999999998</v>
      </c>
      <c r="G7" s="122">
        <v>21.630000000000003</v>
      </c>
      <c r="H7" s="123">
        <v>22.05</v>
      </c>
      <c r="I7" s="237">
        <v>22.594394702044976</v>
      </c>
      <c r="J7" s="237">
        <v>22.081386388953529</v>
      </c>
      <c r="K7" s="237">
        <v>22.26</v>
      </c>
      <c r="L7" s="237">
        <v>21.53</v>
      </c>
      <c r="M7" s="237">
        <v>21.21</v>
      </c>
      <c r="N7" s="132">
        <f t="shared" si="0"/>
        <v>22.11325282645441</v>
      </c>
      <c r="O7" s="348">
        <f t="shared" si="1"/>
        <v>0.22112621037281918</v>
      </c>
    </row>
    <row r="8" spans="2:17" x14ac:dyDescent="0.25">
      <c r="B8" s="127" t="s">
        <v>202</v>
      </c>
      <c r="C8" s="141">
        <v>1.01</v>
      </c>
      <c r="D8" s="141">
        <v>0.87</v>
      </c>
      <c r="E8" s="141">
        <v>1.1000000000000001</v>
      </c>
      <c r="F8" s="141">
        <v>1.01</v>
      </c>
      <c r="G8" s="141">
        <v>1.19</v>
      </c>
      <c r="H8" s="142">
        <v>0.6</v>
      </c>
      <c r="I8" s="238">
        <v>0.22438669398700278</v>
      </c>
      <c r="J8" s="238">
        <v>0.47136244539055566</v>
      </c>
      <c r="K8" s="238">
        <v>0.42</v>
      </c>
      <c r="L8" s="238">
        <v>0.31</v>
      </c>
      <c r="M8" s="238">
        <v>0.13</v>
      </c>
      <c r="N8" s="355">
        <f t="shared" si="0"/>
        <v>0.6668862853979598</v>
      </c>
      <c r="O8" s="349">
        <f t="shared" si="1"/>
        <v>6.6686723204847269E-3</v>
      </c>
    </row>
    <row r="9" spans="2:17" x14ac:dyDescent="0.25">
      <c r="B9" s="127" t="s">
        <v>203</v>
      </c>
      <c r="C9" s="141">
        <v>9.34</v>
      </c>
      <c r="D9" s="141">
        <v>9.69</v>
      </c>
      <c r="E9" s="141">
        <v>9.74</v>
      </c>
      <c r="F9" s="141">
        <v>10.35</v>
      </c>
      <c r="G9" s="141">
        <v>9.89</v>
      </c>
      <c r="H9" s="142">
        <v>10.49</v>
      </c>
      <c r="I9" s="238">
        <v>11.627331811116377</v>
      </c>
      <c r="J9" s="238">
        <v>11.897233877168185</v>
      </c>
      <c r="K9" s="238">
        <v>12.58</v>
      </c>
      <c r="L9" s="238">
        <v>11.16</v>
      </c>
      <c r="M9" s="238">
        <v>11.62</v>
      </c>
      <c r="N9" s="355">
        <f t="shared" si="0"/>
        <v>10.762233244389508</v>
      </c>
      <c r="O9" s="349">
        <f t="shared" si="1"/>
        <v>0.10761925760796343</v>
      </c>
    </row>
    <row r="10" spans="2:17" x14ac:dyDescent="0.25">
      <c r="B10" s="127" t="s">
        <v>204</v>
      </c>
      <c r="C10" s="141">
        <v>6.09</v>
      </c>
      <c r="D10" s="141">
        <v>6.47</v>
      </c>
      <c r="E10" s="141">
        <v>6.34</v>
      </c>
      <c r="F10" s="141">
        <v>5.36</v>
      </c>
      <c r="G10" s="141">
        <v>5.48</v>
      </c>
      <c r="H10" s="142">
        <v>5.76</v>
      </c>
      <c r="I10" s="238">
        <v>5.4090885413198952</v>
      </c>
      <c r="J10" s="238">
        <v>4.5822066747993393</v>
      </c>
      <c r="K10" s="238">
        <v>4.12</v>
      </c>
      <c r="L10" s="238">
        <v>4.43</v>
      </c>
      <c r="M10" s="238">
        <v>4.09</v>
      </c>
      <c r="N10" s="355">
        <f t="shared" si="0"/>
        <v>5.284663201465384</v>
      </c>
      <c r="O10" s="349">
        <f t="shared" si="1"/>
        <v>5.2845122154020874E-2</v>
      </c>
    </row>
    <row r="11" spans="2:17" x14ac:dyDescent="0.25">
      <c r="B11" s="127" t="s">
        <v>205</v>
      </c>
      <c r="C11" s="141">
        <v>6.16</v>
      </c>
      <c r="D11" s="141">
        <v>5.61</v>
      </c>
      <c r="E11" s="141">
        <v>5.37</v>
      </c>
      <c r="F11" s="141">
        <v>5.38</v>
      </c>
      <c r="G11" s="141">
        <v>5.07</v>
      </c>
      <c r="H11" s="142">
        <v>5.2</v>
      </c>
      <c r="I11" s="238">
        <v>5.3335876556217015</v>
      </c>
      <c r="J11" s="238">
        <v>5.1305833915954491</v>
      </c>
      <c r="K11" s="238">
        <v>5.14</v>
      </c>
      <c r="L11" s="238">
        <v>5.62</v>
      </c>
      <c r="M11" s="238">
        <v>5.37</v>
      </c>
      <c r="N11" s="355">
        <f t="shared" si="0"/>
        <v>5.3985610042924677</v>
      </c>
      <c r="O11" s="349">
        <f t="shared" si="1"/>
        <v>5.3984067640992082E-2</v>
      </c>
    </row>
    <row r="12" spans="2:17" x14ac:dyDescent="0.25">
      <c r="B12" s="124" t="s">
        <v>206</v>
      </c>
      <c r="C12" s="122">
        <v>60.17</v>
      </c>
      <c r="D12" s="122">
        <v>59.83</v>
      </c>
      <c r="E12" s="122">
        <v>59.740000000000009</v>
      </c>
      <c r="F12" s="122">
        <v>60.199999999999996</v>
      </c>
      <c r="G12" s="122">
        <v>61.040000000000006</v>
      </c>
      <c r="H12" s="123">
        <v>59.589999999999996</v>
      </c>
      <c r="I12" s="237">
        <v>58.146519183250653</v>
      </c>
      <c r="J12" s="237">
        <v>60.330032181892612</v>
      </c>
      <c r="K12" s="237">
        <v>58.72</v>
      </c>
      <c r="L12" s="237">
        <v>61.37</v>
      </c>
      <c r="M12" s="237">
        <v>55.09</v>
      </c>
      <c r="N12" s="132">
        <f t="shared" si="0"/>
        <v>59.475141033194838</v>
      </c>
      <c r="O12" s="348">
        <f t="shared" si="1"/>
        <v>0.59473441792000781</v>
      </c>
      <c r="Q12" s="134"/>
    </row>
    <row r="13" spans="2:17" x14ac:dyDescent="0.25">
      <c r="B13" s="127" t="s">
        <v>207</v>
      </c>
      <c r="C13" s="141">
        <v>13.34</v>
      </c>
      <c r="D13" s="141">
        <v>13.35</v>
      </c>
      <c r="E13" s="141">
        <v>12.89</v>
      </c>
      <c r="F13" s="141">
        <v>13.16</v>
      </c>
      <c r="G13" s="141">
        <v>13.16</v>
      </c>
      <c r="H13" s="142">
        <v>12.87</v>
      </c>
      <c r="I13" s="238">
        <v>11.481393254711083</v>
      </c>
      <c r="J13" s="238">
        <v>11.954137587420774</v>
      </c>
      <c r="K13" s="238">
        <v>11.56</v>
      </c>
      <c r="L13" s="238">
        <v>11.77</v>
      </c>
      <c r="M13" s="238">
        <v>11.49</v>
      </c>
      <c r="N13" s="355">
        <f t="shared" si="0"/>
        <v>12.456866440193805</v>
      </c>
      <c r="O13" s="349">
        <f t="shared" si="1"/>
        <v>0.12456510539892665</v>
      </c>
    </row>
    <row r="14" spans="2:17" x14ac:dyDescent="0.25">
      <c r="B14" s="181" t="s">
        <v>208</v>
      </c>
      <c r="C14" s="191">
        <v>1.51</v>
      </c>
      <c r="D14" s="191">
        <v>1.64</v>
      </c>
      <c r="E14" s="191">
        <v>2.2400000000000002</v>
      </c>
      <c r="F14" s="191">
        <v>1.88</v>
      </c>
      <c r="G14" s="191">
        <v>1.7</v>
      </c>
      <c r="H14" s="192">
        <v>1.6</v>
      </c>
      <c r="I14" s="239">
        <v>1.4350004431290937</v>
      </c>
      <c r="J14" s="239">
        <v>1.8648411138437948</v>
      </c>
      <c r="K14" s="239">
        <v>1.43</v>
      </c>
      <c r="L14" s="239">
        <v>1.91</v>
      </c>
      <c r="M14" s="239">
        <v>1.22</v>
      </c>
      <c r="N14" s="239">
        <f t="shared" si="0"/>
        <v>1.6754401415429896</v>
      </c>
      <c r="O14" s="350">
        <f t="shared" si="1"/>
        <v>1.6753922731923269E-2</v>
      </c>
    </row>
    <row r="15" spans="2:17" x14ac:dyDescent="0.25">
      <c r="B15" s="181" t="s">
        <v>209</v>
      </c>
      <c r="C15" s="191">
        <v>2.96</v>
      </c>
      <c r="D15" s="191">
        <v>3.31</v>
      </c>
      <c r="E15" s="191">
        <v>3.45</v>
      </c>
      <c r="F15" s="191">
        <v>3.31</v>
      </c>
      <c r="G15" s="191">
        <v>3.69</v>
      </c>
      <c r="H15" s="192">
        <v>3.26</v>
      </c>
      <c r="I15" s="239">
        <v>3.7123635645109023</v>
      </c>
      <c r="J15" s="239">
        <v>3.024192802745711</v>
      </c>
      <c r="K15" s="239">
        <v>4.0599999999999996</v>
      </c>
      <c r="L15" s="239">
        <v>3.16</v>
      </c>
      <c r="M15" s="239">
        <v>2.83</v>
      </c>
      <c r="N15" s="239">
        <f t="shared" si="0"/>
        <v>3.3424142152051459</v>
      </c>
      <c r="O15" s="350">
        <f t="shared" si="1"/>
        <v>3.3423187203845635E-2</v>
      </c>
    </row>
    <row r="16" spans="2:17" x14ac:dyDescent="0.25">
      <c r="B16" s="127" t="s">
        <v>210</v>
      </c>
      <c r="C16" s="141">
        <v>1.6</v>
      </c>
      <c r="D16" s="141">
        <v>1.43</v>
      </c>
      <c r="E16" s="141">
        <v>1.37</v>
      </c>
      <c r="F16" s="141">
        <v>1.26</v>
      </c>
      <c r="G16" s="141">
        <v>1.65</v>
      </c>
      <c r="H16" s="142">
        <v>1.68</v>
      </c>
      <c r="I16" s="238">
        <v>1.5181083244298701</v>
      </c>
      <c r="J16" s="238">
        <v>1.562023232194456</v>
      </c>
      <c r="K16" s="238">
        <v>1.43</v>
      </c>
      <c r="L16" s="238">
        <v>1.07</v>
      </c>
      <c r="M16" s="238">
        <v>1.26</v>
      </c>
      <c r="N16" s="355">
        <f t="shared" si="0"/>
        <v>1.4391028687840295</v>
      </c>
      <c r="O16" s="349">
        <f t="shared" si="1"/>
        <v>1.4390617527339514E-2</v>
      </c>
    </row>
    <row r="17" spans="2:15" x14ac:dyDescent="0.25">
      <c r="B17" s="127" t="s">
        <v>211</v>
      </c>
      <c r="C17" s="141">
        <v>2.77</v>
      </c>
      <c r="D17" s="141">
        <v>2.65</v>
      </c>
      <c r="E17" s="141">
        <v>2.67</v>
      </c>
      <c r="F17" s="141">
        <v>2.77</v>
      </c>
      <c r="G17" s="141">
        <v>2.96</v>
      </c>
      <c r="H17" s="142">
        <v>3.15</v>
      </c>
      <c r="I17" s="238">
        <v>3.2588914169265801</v>
      </c>
      <c r="J17" s="238">
        <v>3.3788929864066528</v>
      </c>
      <c r="K17" s="238">
        <v>3.18</v>
      </c>
      <c r="L17" s="238">
        <v>3.51</v>
      </c>
      <c r="M17" s="238">
        <v>3.06</v>
      </c>
      <c r="N17" s="355">
        <f t="shared" si="0"/>
        <v>3.0325258548484757</v>
      </c>
      <c r="O17" s="349">
        <f t="shared" si="1"/>
        <v>3.0324392137280835E-2</v>
      </c>
    </row>
    <row r="18" spans="2:15" x14ac:dyDescent="0.25">
      <c r="B18" s="127" t="s">
        <v>212</v>
      </c>
      <c r="C18" s="141">
        <v>8.25</v>
      </c>
      <c r="D18" s="141">
        <v>8.3800000000000008</v>
      </c>
      <c r="E18" s="141">
        <v>7.75</v>
      </c>
      <c r="F18" s="141">
        <v>8.1999999999999993</v>
      </c>
      <c r="G18" s="141">
        <v>8.2100000000000009</v>
      </c>
      <c r="H18" s="142">
        <v>8.24</v>
      </c>
      <c r="I18" s="238">
        <v>8.0128055801059048</v>
      </c>
      <c r="J18" s="238">
        <v>8.6255660331174777</v>
      </c>
      <c r="K18" s="238">
        <v>8.14</v>
      </c>
      <c r="L18" s="238">
        <v>8.4600000000000009</v>
      </c>
      <c r="M18" s="238">
        <v>7.88</v>
      </c>
      <c r="N18" s="355">
        <f t="shared" si="0"/>
        <v>8.1953065102930349</v>
      </c>
      <c r="O18" s="349">
        <f t="shared" si="1"/>
        <v>8.1950723653683111E-2</v>
      </c>
    </row>
    <row r="19" spans="2:15" x14ac:dyDescent="0.25">
      <c r="B19" s="181" t="s">
        <v>213</v>
      </c>
      <c r="C19" s="191">
        <v>4.12</v>
      </c>
      <c r="D19" s="191">
        <v>4.17</v>
      </c>
      <c r="E19" s="191">
        <v>4.51</v>
      </c>
      <c r="F19" s="191">
        <v>4.9000000000000004</v>
      </c>
      <c r="G19" s="191">
        <v>5.26</v>
      </c>
      <c r="H19" s="192">
        <v>4.26</v>
      </c>
      <c r="I19" s="239">
        <v>4.1505845975624736</v>
      </c>
      <c r="J19" s="239">
        <v>4.4646751776141906</v>
      </c>
      <c r="K19" s="239">
        <v>4.16</v>
      </c>
      <c r="L19" s="239">
        <v>4.79</v>
      </c>
      <c r="M19" s="239">
        <v>3.9</v>
      </c>
      <c r="N19" s="239">
        <f t="shared" si="0"/>
        <v>4.4259327068342422</v>
      </c>
      <c r="O19" s="350">
        <f t="shared" si="1"/>
        <v>4.4258062552269502E-2</v>
      </c>
    </row>
    <row r="20" spans="2:15" x14ac:dyDescent="0.25">
      <c r="B20" s="127" t="s">
        <v>214</v>
      </c>
      <c r="C20" s="141">
        <v>19.73</v>
      </c>
      <c r="D20" s="141">
        <v>19.18</v>
      </c>
      <c r="E20" s="141">
        <v>18.77</v>
      </c>
      <c r="F20" s="141">
        <v>19.28</v>
      </c>
      <c r="G20" s="141">
        <v>17.940000000000001</v>
      </c>
      <c r="H20" s="142">
        <v>18.329999999999998</v>
      </c>
      <c r="I20" s="238">
        <v>18.47850419852174</v>
      </c>
      <c r="J20" s="238">
        <v>19.343150978646843</v>
      </c>
      <c r="K20" s="238">
        <v>18.63</v>
      </c>
      <c r="L20" s="238">
        <v>20.57</v>
      </c>
      <c r="M20" s="238">
        <v>18.27</v>
      </c>
      <c r="N20" s="355">
        <f t="shared" si="0"/>
        <v>18.956514107015323</v>
      </c>
      <c r="O20" s="349">
        <f t="shared" si="1"/>
        <v>0.18955972507800817</v>
      </c>
    </row>
    <row r="21" spans="2:15" x14ac:dyDescent="0.25">
      <c r="B21" s="127" t="s">
        <v>215</v>
      </c>
      <c r="C21" s="141">
        <v>2.0299999999999998</v>
      </c>
      <c r="D21" s="141">
        <v>2.04</v>
      </c>
      <c r="E21" s="141">
        <v>2.17</v>
      </c>
      <c r="F21" s="141">
        <v>2.14</v>
      </c>
      <c r="G21" s="141">
        <v>3.05</v>
      </c>
      <c r="H21" s="142">
        <v>2.81</v>
      </c>
      <c r="I21" s="238">
        <v>2.6226807367198877</v>
      </c>
      <c r="J21" s="238">
        <v>2.7005177882635101</v>
      </c>
      <c r="K21" s="238">
        <v>3.44</v>
      </c>
      <c r="L21" s="238">
        <v>3.29</v>
      </c>
      <c r="M21" s="238">
        <v>3.12</v>
      </c>
      <c r="N21" s="355">
        <f t="shared" si="0"/>
        <v>2.6739271386348546</v>
      </c>
      <c r="O21" s="349">
        <f t="shared" si="1"/>
        <v>2.6738507428993433E-2</v>
      </c>
    </row>
    <row r="22" spans="2:15" x14ac:dyDescent="0.25">
      <c r="B22" s="181" t="s">
        <v>216</v>
      </c>
      <c r="C22" s="191">
        <v>2.2599999999999998</v>
      </c>
      <c r="D22" s="191">
        <v>2.17</v>
      </c>
      <c r="E22" s="191">
        <v>2.63</v>
      </c>
      <c r="F22" s="191">
        <v>2.0099999999999998</v>
      </c>
      <c r="G22" s="191">
        <v>2.2200000000000002</v>
      </c>
      <c r="H22" s="192">
        <v>2.0499999999999998</v>
      </c>
      <c r="I22" s="239">
        <v>2.0431020468071859</v>
      </c>
      <c r="J22" s="239">
        <v>2.0151426168544719</v>
      </c>
      <c r="K22" s="239">
        <v>1.3</v>
      </c>
      <c r="L22" s="239">
        <v>1.38</v>
      </c>
      <c r="M22" s="239">
        <v>1.04</v>
      </c>
      <c r="N22" s="239">
        <f t="shared" si="0"/>
        <v>1.9198404239692415</v>
      </c>
      <c r="O22" s="350">
        <f t="shared" si="1"/>
        <v>1.9197855729528715E-2</v>
      </c>
    </row>
    <row r="23" spans="2:15" x14ac:dyDescent="0.25">
      <c r="B23" s="127" t="s">
        <v>217</v>
      </c>
      <c r="C23" s="141">
        <v>1.6</v>
      </c>
      <c r="D23" s="141">
        <v>1.51</v>
      </c>
      <c r="E23" s="141">
        <v>1.29</v>
      </c>
      <c r="F23" s="141">
        <v>1.29</v>
      </c>
      <c r="G23" s="141">
        <v>1.2</v>
      </c>
      <c r="H23" s="142">
        <v>1.34</v>
      </c>
      <c r="I23" s="238">
        <v>1.4330850198259426</v>
      </c>
      <c r="J23" s="238">
        <v>1.396891864784733</v>
      </c>
      <c r="K23" s="238">
        <v>1.39</v>
      </c>
      <c r="L23" s="238">
        <v>1.46</v>
      </c>
      <c r="M23" s="238">
        <v>1.03</v>
      </c>
      <c r="N23" s="355">
        <f t="shared" si="0"/>
        <v>1.3581797167827885</v>
      </c>
      <c r="O23" s="349">
        <f t="shared" si="1"/>
        <v>1.3581409127567098E-2</v>
      </c>
    </row>
    <row r="24" spans="2:15" x14ac:dyDescent="0.25">
      <c r="B24" s="121" t="s">
        <v>28</v>
      </c>
      <c r="C24" s="143">
        <v>100.01</v>
      </c>
      <c r="D24" s="143">
        <v>100</v>
      </c>
      <c r="E24" s="143">
        <v>99.990000000000009</v>
      </c>
      <c r="F24" s="143">
        <v>100.00999999999999</v>
      </c>
      <c r="G24" s="143">
        <v>100.00000000000001</v>
      </c>
      <c r="H24" s="144">
        <v>100.00999999999999</v>
      </c>
      <c r="I24" s="144">
        <v>100</v>
      </c>
      <c r="J24" s="144">
        <v>100</v>
      </c>
      <c r="K24" s="144">
        <v>100</v>
      </c>
      <c r="L24" s="144">
        <v>100</v>
      </c>
      <c r="M24" s="144">
        <v>100</v>
      </c>
      <c r="N24" s="140">
        <f t="shared" ref="N24" si="2">AVERAGE(C24:I24)</f>
        <v>100.00285714285714</v>
      </c>
      <c r="O24" s="348">
        <f>N24/$N$24</f>
        <v>1</v>
      </c>
    </row>
    <row r="25" spans="2:15" x14ac:dyDescent="0.25">
      <c r="B25" s="134" t="s">
        <v>219</v>
      </c>
    </row>
    <row r="26" spans="2:15" x14ac:dyDescent="0.25">
      <c r="K26" s="354"/>
      <c r="L26" s="354"/>
      <c r="M26" s="354"/>
      <c r="N26" s="356"/>
    </row>
    <row r="27" spans="2:15" x14ac:dyDescent="0.25">
      <c r="N27" s="356"/>
    </row>
  </sheetData>
  <mergeCells count="1">
    <mergeCell ref="B1:O1"/>
  </mergeCells>
  <pageMargins left="0.39370078740157483" right="0.39370078740157483" top="0.39370078740157483" bottom="0.39370078740157483" header="0.31496062992125984" footer="0.31496062992125984"/>
  <pageSetup paperSize="9" scale="9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showGridLines="0" workbookViewId="0">
      <selection activeCell="B33" sqref="B33:B35"/>
    </sheetView>
  </sheetViews>
  <sheetFormatPr defaultColWidth="6.42578125" defaultRowHeight="15" x14ac:dyDescent="0.25"/>
  <cols>
    <col min="1" max="1" width="3.140625" style="145" customWidth="1"/>
    <col min="2" max="2" width="58.28515625" style="134" bestFit="1" customWidth="1"/>
    <col min="3" max="3" width="8.85546875" style="134" customWidth="1"/>
    <col min="4" max="9" width="8.85546875" style="134" bestFit="1" customWidth="1"/>
    <col min="10" max="10" width="8.85546875" style="134" customWidth="1"/>
    <col min="11" max="11" width="9.5703125" style="134" customWidth="1"/>
    <col min="12" max="12" width="8.85546875" style="134" customWidth="1"/>
    <col min="13" max="13" width="8.140625" style="134" bestFit="1" customWidth="1"/>
    <col min="14" max="14" width="8.140625" style="134" customWidth="1"/>
    <col min="15" max="15" width="3.140625" style="146" customWidth="1"/>
    <col min="16" max="17" width="6.42578125" style="120"/>
    <col min="18" max="18" width="18.140625" style="120" bestFit="1" customWidth="1"/>
    <col min="19" max="22" width="6.42578125" style="120"/>
    <col min="23" max="16384" width="6.42578125" style="134"/>
  </cols>
  <sheetData>
    <row r="1" spans="1:23" x14ac:dyDescent="0.2">
      <c r="B1" s="383" t="s">
        <v>319</v>
      </c>
      <c r="C1" s="383"/>
      <c r="D1" s="383"/>
      <c r="E1" s="383"/>
      <c r="F1" s="383"/>
      <c r="G1" s="383"/>
      <c r="H1" s="383"/>
      <c r="I1" s="383"/>
      <c r="J1" s="383"/>
      <c r="K1" s="383"/>
      <c r="L1" s="383"/>
      <c r="M1" s="383"/>
      <c r="N1" s="232"/>
      <c r="P1" s="134"/>
      <c r="Q1" s="134"/>
      <c r="R1" s="134"/>
      <c r="S1" s="134"/>
      <c r="T1" s="134"/>
      <c r="U1" s="134"/>
      <c r="V1" s="134"/>
    </row>
    <row r="2" spans="1:23" x14ac:dyDescent="0.2"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232"/>
      <c r="P2" s="134"/>
      <c r="Q2" s="134"/>
      <c r="R2" s="134"/>
      <c r="S2" s="134"/>
      <c r="T2" s="134"/>
      <c r="U2" s="134"/>
      <c r="V2" s="134"/>
    </row>
    <row r="3" spans="1:23" ht="12.75" customHeight="1" x14ac:dyDescent="0.2">
      <c r="B3" s="215" t="s">
        <v>220</v>
      </c>
      <c r="C3" s="185">
        <v>2013</v>
      </c>
      <c r="D3" s="185" t="s">
        <v>221</v>
      </c>
      <c r="E3" s="185">
        <v>2014</v>
      </c>
      <c r="F3" s="185" t="s">
        <v>221</v>
      </c>
      <c r="G3" s="185">
        <v>2015</v>
      </c>
      <c r="H3" s="185" t="s">
        <v>221</v>
      </c>
      <c r="I3" s="185">
        <v>2016</v>
      </c>
      <c r="J3" s="185" t="s">
        <v>221</v>
      </c>
      <c r="K3" s="185">
        <v>2017</v>
      </c>
      <c r="L3" s="185" t="s">
        <v>320</v>
      </c>
      <c r="M3" s="185" t="s">
        <v>2</v>
      </c>
      <c r="N3" s="123" t="s">
        <v>221</v>
      </c>
      <c r="P3" s="134"/>
      <c r="Q3" s="134"/>
      <c r="R3" s="134"/>
      <c r="S3" s="134"/>
      <c r="T3" s="134"/>
      <c r="U3" s="134"/>
      <c r="V3" s="134"/>
    </row>
    <row r="4" spans="1:23" ht="12.75" x14ac:dyDescent="0.2">
      <c r="B4" s="121" t="s">
        <v>222</v>
      </c>
      <c r="C4" s="148">
        <v>69203.199999999997</v>
      </c>
      <c r="D4" s="149" t="s">
        <v>26</v>
      </c>
      <c r="E4" s="148">
        <v>78950.13</v>
      </c>
      <c r="F4" s="122" t="s">
        <v>26</v>
      </c>
      <c r="G4" s="148">
        <v>83082.34</v>
      </c>
      <c r="H4" s="122" t="s">
        <v>26</v>
      </c>
      <c r="I4" s="148">
        <v>91865.8</v>
      </c>
      <c r="J4" s="122" t="s">
        <v>26</v>
      </c>
      <c r="K4" s="125">
        <v>96372.195278727086</v>
      </c>
      <c r="L4" s="377"/>
      <c r="M4" s="125">
        <f t="shared" ref="M4:M14" si="0">AVERAGE(C4,E4,G4,I4,K4)</f>
        <v>83894.733055745426</v>
      </c>
      <c r="N4" s="126" t="s">
        <v>26</v>
      </c>
      <c r="P4" s="134"/>
      <c r="Q4" s="134"/>
      <c r="R4" s="134"/>
      <c r="S4" s="134"/>
      <c r="T4" s="134"/>
      <c r="U4" s="134"/>
      <c r="V4" s="134"/>
    </row>
    <row r="5" spans="1:23" ht="12.75" x14ac:dyDescent="0.2">
      <c r="B5" s="121" t="s">
        <v>223</v>
      </c>
      <c r="C5" s="240">
        <f>SUM(C6:C14)</f>
        <v>2046</v>
      </c>
      <c r="D5" s="274">
        <f>C5/C4</f>
        <v>2.9565106815869789E-2</v>
      </c>
      <c r="E5" s="240">
        <f>SUM(E6:E14)</f>
        <v>2142.5</v>
      </c>
      <c r="F5" s="274">
        <f>E5/E4</f>
        <v>2.7137384067638645E-2</v>
      </c>
      <c r="G5" s="240">
        <f>SUM(G6:G14)</f>
        <v>2260</v>
      </c>
      <c r="H5" s="274">
        <f>G5/G4</f>
        <v>2.7201930037117395E-2</v>
      </c>
      <c r="I5" s="240">
        <f>SUM(I6:I14)</f>
        <v>2447.1435652724704</v>
      </c>
      <c r="J5" s="274">
        <f>I5/I4</f>
        <v>2.6638243669270503E-2</v>
      </c>
      <c r="K5" s="241">
        <f>SUM(K6:K14)</f>
        <v>2475.5884927110401</v>
      </c>
      <c r="L5" s="274">
        <f>K5/K4</f>
        <v>2.5687787702159921E-2</v>
      </c>
      <c r="M5" s="241">
        <f t="shared" si="0"/>
        <v>2274.2464115967023</v>
      </c>
      <c r="N5" s="275">
        <f>M5/M4</f>
        <v>2.7108333607612015E-2</v>
      </c>
      <c r="P5" s="134"/>
      <c r="Q5" s="134"/>
      <c r="R5" s="193"/>
      <c r="S5" s="214"/>
      <c r="T5" s="214"/>
      <c r="U5" s="134"/>
      <c r="V5" s="134"/>
    </row>
    <row r="6" spans="1:23" ht="12.75" x14ac:dyDescent="0.2">
      <c r="B6" s="150" t="s">
        <v>224</v>
      </c>
      <c r="C6" s="128">
        <v>275</v>
      </c>
      <c r="D6" s="138">
        <f>C6/$C$5</f>
        <v>0.13440860215053763</v>
      </c>
      <c r="E6" s="128">
        <v>273</v>
      </c>
      <c r="F6" s="138">
        <v>0.12742123687281215</v>
      </c>
      <c r="G6" s="128">
        <v>222</v>
      </c>
      <c r="H6" s="138">
        <v>9.8230088495575227E-2</v>
      </c>
      <c r="I6" s="128">
        <v>253.99173430795</v>
      </c>
      <c r="J6" s="138">
        <f t="shared" ref="J6:J14" si="1">I6/$I$5</f>
        <v>0.10379110482619763</v>
      </c>
      <c r="K6" s="128">
        <v>264.56607676191999</v>
      </c>
      <c r="L6" s="138">
        <f t="shared" ref="L6:L14" si="2">K6/$K$5</f>
        <v>0.10686997356018213</v>
      </c>
      <c r="M6" s="128">
        <f t="shared" si="0"/>
        <v>257.71156221397399</v>
      </c>
      <c r="N6" s="139">
        <f>M6/$M$5</f>
        <v>0.1133173436703545</v>
      </c>
      <c r="P6" s="134"/>
      <c r="Q6" s="134"/>
      <c r="R6" s="194"/>
      <c r="S6" s="214"/>
      <c r="T6" s="214"/>
      <c r="U6" s="134"/>
      <c r="V6" s="134"/>
    </row>
    <row r="7" spans="1:23" ht="12.75" x14ac:dyDescent="0.2">
      <c r="B7" s="150" t="s">
        <v>225</v>
      </c>
      <c r="C7" s="182">
        <v>784</v>
      </c>
      <c r="D7" s="189">
        <f t="shared" ref="D7:D14" si="3">C7/$C$5</f>
        <v>0.38318670576735092</v>
      </c>
      <c r="E7" s="182">
        <v>779</v>
      </c>
      <c r="F7" s="189">
        <v>0.36359393232205367</v>
      </c>
      <c r="G7" s="182">
        <v>878</v>
      </c>
      <c r="H7" s="189">
        <v>0.38849557522123895</v>
      </c>
      <c r="I7" s="182">
        <v>1043.2513546140499</v>
      </c>
      <c r="J7" s="189">
        <f t="shared" si="1"/>
        <v>0.42631391530063012</v>
      </c>
      <c r="K7" s="182">
        <v>1038.64023441571</v>
      </c>
      <c r="L7" s="189">
        <f t="shared" si="2"/>
        <v>0.41955286085462667</v>
      </c>
      <c r="M7" s="182">
        <f t="shared" si="0"/>
        <v>904.57831780595188</v>
      </c>
      <c r="N7" s="190">
        <f>M7/$M$5</f>
        <v>0.39774859627935644</v>
      </c>
      <c r="P7" s="134"/>
      <c r="Q7" s="134"/>
      <c r="R7" s="134"/>
      <c r="S7" s="134"/>
      <c r="T7" s="134"/>
      <c r="U7" s="134"/>
      <c r="V7" s="134"/>
    </row>
    <row r="8" spans="1:23" ht="12.75" x14ac:dyDescent="0.2">
      <c r="B8" s="150" t="s">
        <v>226</v>
      </c>
      <c r="C8" s="128">
        <v>0</v>
      </c>
      <c r="D8" s="138">
        <f t="shared" si="3"/>
        <v>0</v>
      </c>
      <c r="E8" s="128">
        <v>0</v>
      </c>
      <c r="F8" s="138">
        <v>0</v>
      </c>
      <c r="G8" s="128">
        <v>0</v>
      </c>
      <c r="H8" s="138">
        <v>0</v>
      </c>
      <c r="I8" s="128">
        <v>0</v>
      </c>
      <c r="J8" s="138">
        <f t="shared" si="1"/>
        <v>0</v>
      </c>
      <c r="K8" s="128">
        <v>0</v>
      </c>
      <c r="L8" s="138">
        <f t="shared" si="2"/>
        <v>0</v>
      </c>
      <c r="M8" s="128">
        <f t="shared" si="0"/>
        <v>0</v>
      </c>
      <c r="N8" s="139">
        <f t="shared" ref="N8:N14" si="4">M8/$M$5</f>
        <v>0</v>
      </c>
      <c r="P8" s="134"/>
      <c r="Q8" s="134"/>
      <c r="R8" s="134"/>
      <c r="S8" s="134"/>
      <c r="T8" s="134"/>
      <c r="U8" s="134"/>
      <c r="V8" s="134"/>
    </row>
    <row r="9" spans="1:23" ht="12.75" x14ac:dyDescent="0.2">
      <c r="B9" s="150" t="s">
        <v>227</v>
      </c>
      <c r="C9" s="128">
        <v>507</v>
      </c>
      <c r="D9" s="138">
        <f t="shared" si="3"/>
        <v>0.24780058651026393</v>
      </c>
      <c r="E9" s="128">
        <v>537</v>
      </c>
      <c r="F9" s="138">
        <v>0.25064177362893814</v>
      </c>
      <c r="G9" s="128">
        <v>591</v>
      </c>
      <c r="H9" s="138">
        <v>0.26150442477876107</v>
      </c>
      <c r="I9" s="128">
        <v>538.67972860542</v>
      </c>
      <c r="J9" s="138">
        <f t="shared" si="1"/>
        <v>0.22012591997047062</v>
      </c>
      <c r="K9" s="128">
        <v>543.59594088089</v>
      </c>
      <c r="L9" s="138">
        <f t="shared" si="2"/>
        <v>0.21958251239308071</v>
      </c>
      <c r="M9" s="128">
        <f t="shared" si="0"/>
        <v>543.45513389726193</v>
      </c>
      <c r="N9" s="139">
        <f t="shared" si="4"/>
        <v>0.23896053265209424</v>
      </c>
      <c r="P9" s="134"/>
      <c r="Q9" s="134"/>
      <c r="R9" s="134"/>
      <c r="S9" s="134"/>
      <c r="T9" s="134"/>
      <c r="U9" s="134"/>
      <c r="V9" s="134"/>
    </row>
    <row r="10" spans="1:23" ht="12.75" x14ac:dyDescent="0.2">
      <c r="B10" s="150" t="s">
        <v>228</v>
      </c>
      <c r="C10" s="128">
        <v>4</v>
      </c>
      <c r="D10" s="138">
        <f t="shared" si="3"/>
        <v>1.9550342130987292E-3</v>
      </c>
      <c r="E10" s="128">
        <v>4.5</v>
      </c>
      <c r="F10" s="138">
        <v>2.1003500583430573E-3</v>
      </c>
      <c r="G10" s="128">
        <v>3</v>
      </c>
      <c r="H10" s="138">
        <v>1.3274336283185841E-3</v>
      </c>
      <c r="I10" s="128">
        <v>5.6597586667299993</v>
      </c>
      <c r="J10" s="138">
        <f t="shared" si="1"/>
        <v>2.31280205503588E-3</v>
      </c>
      <c r="K10" s="128">
        <v>4.6695610140200001</v>
      </c>
      <c r="L10" s="138">
        <f t="shared" si="2"/>
        <v>1.8862428177254613E-3</v>
      </c>
      <c r="M10" s="128">
        <f t="shared" si="0"/>
        <v>4.3658639361500002</v>
      </c>
      <c r="N10" s="139">
        <f t="shared" si="4"/>
        <v>1.9196969659434641E-3</v>
      </c>
      <c r="P10" s="134"/>
      <c r="Q10" s="134"/>
      <c r="R10" s="134"/>
      <c r="S10" s="134"/>
      <c r="T10" s="134"/>
      <c r="U10" s="134"/>
      <c r="V10" s="134"/>
    </row>
    <row r="11" spans="1:23" ht="12.75" x14ac:dyDescent="0.2">
      <c r="B11" s="150" t="s">
        <v>229</v>
      </c>
      <c r="C11" s="128">
        <v>277</v>
      </c>
      <c r="D11" s="138">
        <f t="shared" si="3"/>
        <v>0.13538611925708699</v>
      </c>
      <c r="E11" s="128">
        <v>296</v>
      </c>
      <c r="F11" s="138">
        <v>0.1381563593932322</v>
      </c>
      <c r="G11" s="128">
        <v>305</v>
      </c>
      <c r="H11" s="138">
        <v>0.13495575221238937</v>
      </c>
      <c r="I11" s="128">
        <v>311.81700660910997</v>
      </c>
      <c r="J11" s="138">
        <f t="shared" si="1"/>
        <v>0.12742080645946555</v>
      </c>
      <c r="K11" s="128">
        <v>325.65751122443999</v>
      </c>
      <c r="L11" s="138">
        <f t="shared" si="2"/>
        <v>0.13154751372584117</v>
      </c>
      <c r="M11" s="128">
        <f t="shared" si="0"/>
        <v>303.09490356671</v>
      </c>
      <c r="N11" s="139">
        <f t="shared" si="4"/>
        <v>0.13327267530078818</v>
      </c>
      <c r="P11" s="134"/>
      <c r="Q11" s="134"/>
      <c r="R11" s="134"/>
      <c r="S11" s="134"/>
      <c r="T11" s="134"/>
      <c r="U11" s="134"/>
      <c r="V11" s="134"/>
    </row>
    <row r="12" spans="1:23" ht="12.75" x14ac:dyDescent="0.2">
      <c r="B12" s="150" t="s">
        <v>230</v>
      </c>
      <c r="C12" s="128">
        <v>72</v>
      </c>
      <c r="D12" s="138">
        <f t="shared" si="3"/>
        <v>3.519061583577713E-2</v>
      </c>
      <c r="E12" s="128">
        <v>106</v>
      </c>
      <c r="F12" s="138">
        <v>4.9474912485414232E-2</v>
      </c>
      <c r="G12" s="128">
        <v>69</v>
      </c>
      <c r="H12" s="138">
        <v>3.0530973451327433E-2</v>
      </c>
      <c r="I12" s="128">
        <v>121.79897983687</v>
      </c>
      <c r="J12" s="138">
        <f t="shared" si="1"/>
        <v>4.9771897965172562E-2</v>
      </c>
      <c r="K12" s="128">
        <v>62.480312824969999</v>
      </c>
      <c r="L12" s="138">
        <f t="shared" si="2"/>
        <v>2.5238569741672705E-2</v>
      </c>
      <c r="M12" s="128">
        <f t="shared" si="0"/>
        <v>86.255858532367995</v>
      </c>
      <c r="N12" s="139">
        <f t="shared" si="4"/>
        <v>3.7927226395757838E-2</v>
      </c>
      <c r="P12" s="134"/>
      <c r="Q12" s="134"/>
      <c r="R12" s="134"/>
      <c r="S12" s="134"/>
      <c r="T12" s="134"/>
      <c r="U12" s="134"/>
      <c r="V12" s="134"/>
    </row>
    <row r="13" spans="1:23" ht="12.75" x14ac:dyDescent="0.2">
      <c r="B13" s="150" t="s">
        <v>231</v>
      </c>
      <c r="C13" s="128">
        <v>68</v>
      </c>
      <c r="D13" s="138">
        <f t="shared" si="3"/>
        <v>3.3235581622678395E-2</v>
      </c>
      <c r="E13" s="128">
        <v>81</v>
      </c>
      <c r="F13" s="138">
        <v>3.7806301050175031E-2</v>
      </c>
      <c r="G13" s="128">
        <v>113</v>
      </c>
      <c r="H13" s="138">
        <v>0.05</v>
      </c>
      <c r="I13" s="128">
        <v>85.945002632339992</v>
      </c>
      <c r="J13" s="138">
        <f t="shared" si="1"/>
        <v>3.512053965774202E-2</v>
      </c>
      <c r="K13" s="128">
        <v>156.95302468839003</v>
      </c>
      <c r="L13" s="138">
        <f t="shared" si="2"/>
        <v>6.3400288517462489E-2</v>
      </c>
      <c r="M13" s="128">
        <f t="shared" si="0"/>
        <v>100.979605464146</v>
      </c>
      <c r="N13" s="139">
        <f t="shared" si="4"/>
        <v>4.4401347606502439E-2</v>
      </c>
      <c r="P13" s="134"/>
      <c r="Q13" s="134"/>
      <c r="R13" s="134"/>
      <c r="S13" s="134"/>
      <c r="T13" s="134"/>
      <c r="U13" s="134"/>
      <c r="V13" s="134"/>
      <c r="W13" s="146"/>
    </row>
    <row r="14" spans="1:23" ht="12.75" x14ac:dyDescent="0.2">
      <c r="B14" s="150" t="s">
        <v>232</v>
      </c>
      <c r="C14" s="128">
        <v>59</v>
      </c>
      <c r="D14" s="138">
        <f t="shared" si="3"/>
        <v>2.8836754643206255E-2</v>
      </c>
      <c r="E14" s="128">
        <v>66</v>
      </c>
      <c r="F14" s="138">
        <v>3.0805134189031504E-2</v>
      </c>
      <c r="G14" s="128">
        <v>79</v>
      </c>
      <c r="H14" s="138">
        <v>3.4955752212389384E-2</v>
      </c>
      <c r="I14" s="128">
        <v>86</v>
      </c>
      <c r="J14" s="138">
        <f t="shared" si="1"/>
        <v>3.5143013765285391E-2</v>
      </c>
      <c r="K14" s="128">
        <v>79.025830900700001</v>
      </c>
      <c r="L14" s="138">
        <f t="shared" si="2"/>
        <v>3.1922038389408602E-2</v>
      </c>
      <c r="M14" s="128">
        <f t="shared" si="0"/>
        <v>73.805166180139992</v>
      </c>
      <c r="N14" s="139">
        <f t="shared" si="4"/>
        <v>3.2452581129202657E-2</v>
      </c>
      <c r="P14" s="134"/>
      <c r="Q14" s="134"/>
      <c r="R14" s="134"/>
      <c r="S14" s="134"/>
      <c r="T14" s="134"/>
      <c r="U14" s="134"/>
      <c r="V14" s="134"/>
    </row>
    <row r="15" spans="1:23" ht="12.75" x14ac:dyDescent="0.2">
      <c r="B15" s="134" t="s">
        <v>219</v>
      </c>
      <c r="G15" s="151"/>
      <c r="I15" s="244"/>
      <c r="P15" s="134"/>
      <c r="Q15" s="134"/>
      <c r="R15" s="134"/>
      <c r="S15" s="134"/>
      <c r="T15" s="134"/>
      <c r="U15" s="134"/>
      <c r="V15" s="134"/>
    </row>
    <row r="16" spans="1:23" ht="3.75" customHeight="1" x14ac:dyDescent="0.2">
      <c r="A16" s="134"/>
      <c r="P16" s="134"/>
      <c r="Q16" s="134"/>
      <c r="R16" s="134"/>
      <c r="S16" s="134"/>
      <c r="T16" s="134"/>
      <c r="U16" s="134"/>
      <c r="V16" s="134"/>
    </row>
    <row r="17" spans="1:23" ht="12.75" customHeight="1" x14ac:dyDescent="0.2">
      <c r="A17" s="134"/>
      <c r="B17" s="385" t="s">
        <v>321</v>
      </c>
      <c r="C17" s="385"/>
      <c r="D17" s="385"/>
      <c r="E17" s="385"/>
      <c r="F17" s="385"/>
      <c r="G17" s="385"/>
      <c r="H17" s="385"/>
      <c r="I17" s="385"/>
      <c r="J17" s="385"/>
      <c r="K17" s="385"/>
      <c r="L17" s="385"/>
      <c r="M17" s="385"/>
      <c r="N17" s="232"/>
      <c r="P17" s="134"/>
      <c r="Q17" s="134"/>
      <c r="R17" s="134"/>
      <c r="S17" s="134"/>
      <c r="T17" s="134"/>
      <c r="U17" s="134"/>
      <c r="V17" s="134"/>
      <c r="W17" s="146"/>
    </row>
    <row r="18" spans="1:23" x14ac:dyDescent="0.2">
      <c r="A18" s="134"/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232"/>
      <c r="P18" s="134"/>
      <c r="Q18" s="134"/>
      <c r="R18" s="134"/>
      <c r="S18" s="134"/>
      <c r="T18" s="134"/>
      <c r="U18" s="134"/>
      <c r="V18" s="134"/>
    </row>
    <row r="19" spans="1:23" ht="12.75" customHeight="1" x14ac:dyDescent="0.2">
      <c r="A19" s="134"/>
      <c r="B19" s="147" t="s">
        <v>220</v>
      </c>
      <c r="C19" s="122">
        <v>2013</v>
      </c>
      <c r="D19" s="122" t="s">
        <v>221</v>
      </c>
      <c r="E19" s="122">
        <v>2014</v>
      </c>
      <c r="F19" s="122" t="s">
        <v>221</v>
      </c>
      <c r="G19" s="122">
        <v>2015</v>
      </c>
      <c r="H19" s="122" t="s">
        <v>221</v>
      </c>
      <c r="I19" s="122">
        <v>2016</v>
      </c>
      <c r="J19" s="122" t="s">
        <v>221</v>
      </c>
      <c r="K19" s="185">
        <v>2017</v>
      </c>
      <c r="L19" s="185" t="s">
        <v>320</v>
      </c>
      <c r="M19" s="122" t="s">
        <v>2</v>
      </c>
      <c r="N19" s="123" t="s">
        <v>221</v>
      </c>
      <c r="P19" s="134"/>
      <c r="Q19" s="134"/>
      <c r="R19" s="134"/>
      <c r="S19" s="134"/>
      <c r="T19" s="134"/>
      <c r="U19" s="134"/>
      <c r="V19" s="134"/>
    </row>
    <row r="20" spans="1:23" ht="12.75" x14ac:dyDescent="0.2">
      <c r="A20" s="134"/>
      <c r="B20" s="121" t="s">
        <v>223</v>
      </c>
      <c r="C20" s="240">
        <v>1154.4000000000001</v>
      </c>
      <c r="D20" s="274">
        <v>0.99999999999999978</v>
      </c>
      <c r="E20" s="240">
        <v>1304.3</v>
      </c>
      <c r="F20" s="274">
        <v>1.0000000000000002</v>
      </c>
      <c r="G20" s="240">
        <f>SUM(G21:G29)</f>
        <v>1225.5999999999999</v>
      </c>
      <c r="H20" s="274">
        <v>1</v>
      </c>
      <c r="I20" s="240">
        <f>SUM(I21:I29)</f>
        <v>1241</v>
      </c>
      <c r="J20" s="275">
        <v>1.0000000000000002</v>
      </c>
      <c r="K20" s="241">
        <f>SUM(K21:K29)</f>
        <v>1477.11178289246</v>
      </c>
      <c r="L20" s="275">
        <v>1</v>
      </c>
      <c r="M20" s="241">
        <v>1228.0999999999999</v>
      </c>
      <c r="N20" s="275">
        <v>1.0000000000000002</v>
      </c>
      <c r="P20" s="134"/>
      <c r="Q20" s="134"/>
      <c r="R20" s="134"/>
      <c r="S20" s="134"/>
      <c r="T20" s="134"/>
      <c r="U20" s="134"/>
      <c r="V20" s="134"/>
      <c r="W20" s="146"/>
    </row>
    <row r="21" spans="1:23" ht="12.75" x14ac:dyDescent="0.2">
      <c r="A21" s="134"/>
      <c r="B21" s="150" t="s">
        <v>224</v>
      </c>
      <c r="C21" s="128">
        <v>190</v>
      </c>
      <c r="D21" s="138">
        <v>0.16458766458766458</v>
      </c>
      <c r="E21" s="128">
        <v>197</v>
      </c>
      <c r="F21" s="138">
        <v>0.1510388714252856</v>
      </c>
      <c r="G21" s="128">
        <v>131</v>
      </c>
      <c r="H21" s="138">
        <v>0.10688642297650132</v>
      </c>
      <c r="I21" s="242">
        <v>162</v>
      </c>
      <c r="J21" s="139">
        <f t="shared" ref="J21:J29" si="5">I21/$I$20</f>
        <v>0.13053988718775181</v>
      </c>
      <c r="K21" s="242">
        <v>181.81056531194002</v>
      </c>
      <c r="L21" s="139">
        <f t="shared" ref="L21:L29" si="6">K21/$K$20</f>
        <v>0.12308517704457077</v>
      </c>
      <c r="M21" s="128">
        <v>172.66666666666666</v>
      </c>
      <c r="N21" s="139">
        <f>M21/$M$20</f>
        <v>0.14059658551149473</v>
      </c>
      <c r="P21" s="134"/>
      <c r="Q21" s="134"/>
      <c r="R21" s="134"/>
      <c r="S21" s="134"/>
      <c r="T21" s="134"/>
      <c r="U21" s="134"/>
      <c r="V21" s="134"/>
      <c r="W21" s="146"/>
    </row>
    <row r="22" spans="1:23" ht="12.75" x14ac:dyDescent="0.2">
      <c r="A22" s="134"/>
      <c r="B22" s="150" t="s">
        <v>225</v>
      </c>
      <c r="C22" s="182">
        <v>441</v>
      </c>
      <c r="D22" s="189">
        <v>0.382016632016632</v>
      </c>
      <c r="E22" s="182">
        <v>497</v>
      </c>
      <c r="F22" s="189">
        <v>0.3810473050678525</v>
      </c>
      <c r="G22" s="182">
        <v>509</v>
      </c>
      <c r="H22" s="189">
        <v>0.4153067885117494</v>
      </c>
      <c r="I22" s="243">
        <v>482</v>
      </c>
      <c r="J22" s="190">
        <f t="shared" si="5"/>
        <v>0.38839645447219984</v>
      </c>
      <c r="K22" s="243">
        <v>706.90371602874995</v>
      </c>
      <c r="L22" s="190">
        <f t="shared" si="6"/>
        <v>0.47857157746348811</v>
      </c>
      <c r="M22" s="182">
        <v>482.33333333333331</v>
      </c>
      <c r="N22" s="190">
        <f t="shared" ref="N22:N29" si="7">M22/$M$20</f>
        <v>0.39274760470102871</v>
      </c>
      <c r="P22" s="134"/>
      <c r="Q22" s="134"/>
      <c r="R22" s="134"/>
      <c r="S22" s="134"/>
      <c r="T22" s="134"/>
      <c r="U22" s="134"/>
      <c r="V22" s="134"/>
      <c r="W22" s="146"/>
    </row>
    <row r="23" spans="1:23" ht="12.75" x14ac:dyDescent="0.2">
      <c r="A23" s="134"/>
      <c r="B23" s="150" t="s">
        <v>226</v>
      </c>
      <c r="C23" s="128">
        <v>0</v>
      </c>
      <c r="D23" s="138">
        <v>0</v>
      </c>
      <c r="E23" s="128">
        <v>0</v>
      </c>
      <c r="F23" s="138">
        <v>0</v>
      </c>
      <c r="G23" s="128">
        <v>0</v>
      </c>
      <c r="H23" s="138">
        <v>0</v>
      </c>
      <c r="I23" s="242">
        <v>0</v>
      </c>
      <c r="J23" s="139">
        <f t="shared" si="5"/>
        <v>0</v>
      </c>
      <c r="K23" s="242">
        <v>0</v>
      </c>
      <c r="L23" s="139">
        <f t="shared" si="6"/>
        <v>0</v>
      </c>
      <c r="M23" s="128">
        <v>0</v>
      </c>
      <c r="N23" s="139">
        <f t="shared" si="7"/>
        <v>0</v>
      </c>
      <c r="P23" s="134"/>
      <c r="Q23" s="134"/>
      <c r="R23" s="134"/>
      <c r="S23" s="134"/>
      <c r="T23" s="134"/>
      <c r="U23" s="134"/>
      <c r="V23" s="134"/>
      <c r="W23" s="146"/>
    </row>
    <row r="24" spans="1:23" ht="12.75" x14ac:dyDescent="0.2">
      <c r="A24" s="134"/>
      <c r="B24" s="150" t="s">
        <v>227</v>
      </c>
      <c r="C24" s="128">
        <v>299</v>
      </c>
      <c r="D24" s="138">
        <v>0.25900900900900897</v>
      </c>
      <c r="E24" s="128">
        <v>341</v>
      </c>
      <c r="F24" s="138">
        <v>0.26144291957371774</v>
      </c>
      <c r="G24" s="128">
        <v>344</v>
      </c>
      <c r="H24" s="138">
        <v>0.28067885117493474</v>
      </c>
      <c r="I24" s="242">
        <v>318</v>
      </c>
      <c r="J24" s="139">
        <f t="shared" si="5"/>
        <v>0.25624496373892025</v>
      </c>
      <c r="K24" s="242">
        <v>309.29128096347</v>
      </c>
      <c r="L24" s="139">
        <f t="shared" si="6"/>
        <v>0.20938921789508716</v>
      </c>
      <c r="M24" s="128">
        <v>328</v>
      </c>
      <c r="N24" s="139">
        <f t="shared" si="7"/>
        <v>0.26707922807588963</v>
      </c>
      <c r="P24" s="134"/>
      <c r="Q24" s="134"/>
      <c r="R24" s="134"/>
      <c r="S24" s="134"/>
      <c r="T24" s="134"/>
      <c r="U24" s="134"/>
      <c r="V24" s="134"/>
      <c r="W24" s="146"/>
    </row>
    <row r="25" spans="1:23" ht="12.75" x14ac:dyDescent="0.2">
      <c r="A25" s="134"/>
      <c r="B25" s="150" t="s">
        <v>228</v>
      </c>
      <c r="C25" s="128">
        <v>2.4</v>
      </c>
      <c r="D25" s="138">
        <v>2.0790020790020787E-3</v>
      </c>
      <c r="E25" s="128">
        <v>3.3</v>
      </c>
      <c r="F25" s="138">
        <v>2.5300927700682356E-3</v>
      </c>
      <c r="G25" s="128">
        <v>1.6</v>
      </c>
      <c r="H25" s="138">
        <v>1.3054830287206269E-3</v>
      </c>
      <c r="I25" s="242">
        <v>2</v>
      </c>
      <c r="J25" s="139">
        <f t="shared" si="5"/>
        <v>1.6116035455278001E-3</v>
      </c>
      <c r="K25" s="242">
        <v>3.4454046512000001</v>
      </c>
      <c r="L25" s="139">
        <f t="shared" si="6"/>
        <v>2.3325280395863177E-3</v>
      </c>
      <c r="M25" s="128">
        <v>2.4333333333333331</v>
      </c>
      <c r="N25" s="139">
        <f t="shared" si="7"/>
        <v>1.981380452189018E-3</v>
      </c>
      <c r="P25" s="134"/>
      <c r="Q25" s="134"/>
      <c r="R25" s="134"/>
      <c r="S25" s="134"/>
      <c r="T25" s="134"/>
      <c r="U25" s="134"/>
      <c r="V25" s="134"/>
      <c r="W25" s="146"/>
    </row>
    <row r="26" spans="1:23" ht="12.75" x14ac:dyDescent="0.2">
      <c r="A26" s="134"/>
      <c r="B26" s="150" t="s">
        <v>229</v>
      </c>
      <c r="C26" s="128">
        <v>74</v>
      </c>
      <c r="D26" s="138">
        <v>6.4102564102564097E-2</v>
      </c>
      <c r="E26" s="128">
        <v>79</v>
      </c>
      <c r="F26" s="138">
        <v>6.0568887525875949E-2</v>
      </c>
      <c r="G26" s="128">
        <v>66</v>
      </c>
      <c r="H26" s="138">
        <v>5.3851174934725854E-2</v>
      </c>
      <c r="I26" s="242">
        <v>99</v>
      </c>
      <c r="J26" s="139">
        <f t="shared" si="5"/>
        <v>7.9774375503626108E-2</v>
      </c>
      <c r="K26" s="242">
        <v>114.12907285598</v>
      </c>
      <c r="L26" s="139">
        <f t="shared" si="6"/>
        <v>7.7265020953589586E-2</v>
      </c>
      <c r="M26" s="128">
        <v>73</v>
      </c>
      <c r="N26" s="139">
        <f t="shared" si="7"/>
        <v>5.9441413565670551E-2</v>
      </c>
      <c r="P26" s="134"/>
      <c r="Q26" s="134"/>
      <c r="R26" s="134"/>
      <c r="S26" s="134"/>
      <c r="T26" s="134"/>
      <c r="U26" s="134"/>
      <c r="V26" s="134"/>
      <c r="W26" s="146"/>
    </row>
    <row r="27" spans="1:23" ht="12.75" x14ac:dyDescent="0.2">
      <c r="A27" s="134"/>
      <c r="B27" s="150" t="s">
        <v>230</v>
      </c>
      <c r="C27" s="128">
        <v>53</v>
      </c>
      <c r="D27" s="138">
        <v>4.5911295911295905E-2</v>
      </c>
      <c r="E27" s="128">
        <v>71</v>
      </c>
      <c r="F27" s="138">
        <v>5.4435329295407502E-2</v>
      </c>
      <c r="G27" s="128">
        <v>44</v>
      </c>
      <c r="H27" s="138">
        <v>3.5900783289817238E-2</v>
      </c>
      <c r="I27" s="242">
        <v>73</v>
      </c>
      <c r="J27" s="139">
        <f t="shared" si="5"/>
        <v>5.8823529411764705E-2</v>
      </c>
      <c r="K27" s="242">
        <v>43.131111179569999</v>
      </c>
      <c r="L27" s="139">
        <f t="shared" si="6"/>
        <v>2.9199625701388184E-2</v>
      </c>
      <c r="M27" s="128">
        <v>56</v>
      </c>
      <c r="N27" s="139">
        <f t="shared" si="7"/>
        <v>4.5598892598322616E-2</v>
      </c>
      <c r="P27" s="134"/>
      <c r="Q27" s="134"/>
      <c r="R27" s="134"/>
      <c r="S27" s="134"/>
      <c r="T27" s="134"/>
      <c r="U27" s="134"/>
      <c r="V27" s="134"/>
      <c r="W27" s="146"/>
    </row>
    <row r="28" spans="1:23" ht="12.75" x14ac:dyDescent="0.2">
      <c r="A28" s="134"/>
      <c r="B28" s="150" t="s">
        <v>231</v>
      </c>
      <c r="C28" s="128">
        <v>48</v>
      </c>
      <c r="D28" s="138">
        <v>4.1580041580041575E-2</v>
      </c>
      <c r="E28" s="128">
        <v>62</v>
      </c>
      <c r="F28" s="138">
        <v>4.753507628613049E-2</v>
      </c>
      <c r="G28" s="128">
        <v>83</v>
      </c>
      <c r="H28" s="138">
        <v>6.7721932114882505E-2</v>
      </c>
      <c r="I28" s="242">
        <v>60</v>
      </c>
      <c r="J28" s="139">
        <f t="shared" si="5"/>
        <v>4.8348106365834004E-2</v>
      </c>
      <c r="K28" s="242">
        <v>70.999283808779992</v>
      </c>
      <c r="L28" s="139">
        <f t="shared" si="6"/>
        <v>4.8066290331629589E-2</v>
      </c>
      <c r="M28" s="128">
        <v>64.333333333333329</v>
      </c>
      <c r="N28" s="139">
        <f t="shared" si="7"/>
        <v>5.238444209212062E-2</v>
      </c>
      <c r="P28" s="134"/>
      <c r="Q28" s="134"/>
      <c r="R28" s="134"/>
      <c r="S28" s="134"/>
      <c r="T28" s="134"/>
      <c r="U28" s="134"/>
      <c r="V28" s="134"/>
      <c r="W28" s="146"/>
    </row>
    <row r="29" spans="1:23" ht="12.75" x14ac:dyDescent="0.2">
      <c r="A29" s="134"/>
      <c r="B29" s="150" t="s">
        <v>232</v>
      </c>
      <c r="C29" s="128">
        <v>47</v>
      </c>
      <c r="D29" s="138">
        <v>4.0713790713790714E-2</v>
      </c>
      <c r="E29" s="128">
        <v>54</v>
      </c>
      <c r="F29" s="138">
        <v>4.1401518055662043E-2</v>
      </c>
      <c r="G29" s="128">
        <v>47</v>
      </c>
      <c r="H29" s="138">
        <v>3.8348563968668412E-2</v>
      </c>
      <c r="I29" s="242">
        <v>45</v>
      </c>
      <c r="J29" s="139">
        <f t="shared" si="5"/>
        <v>3.6261079774375503E-2</v>
      </c>
      <c r="K29" s="242">
        <v>47.40134809277</v>
      </c>
      <c r="L29" s="139">
        <f t="shared" si="6"/>
        <v>3.2090562570660244E-2</v>
      </c>
      <c r="M29" s="128">
        <v>49.333333333333336</v>
      </c>
      <c r="N29" s="139">
        <f t="shared" si="7"/>
        <v>4.0170453003284208E-2</v>
      </c>
      <c r="P29" s="134"/>
      <c r="Q29" s="134"/>
      <c r="R29" s="134"/>
      <c r="S29" s="134"/>
      <c r="T29" s="134"/>
      <c r="U29" s="134"/>
      <c r="V29" s="134"/>
      <c r="W29" s="146"/>
    </row>
    <row r="30" spans="1:23" ht="12.75" x14ac:dyDescent="0.2">
      <c r="A30" s="134"/>
      <c r="B30" s="134" t="s">
        <v>219</v>
      </c>
      <c r="C30" s="152"/>
      <c r="G30" s="153"/>
      <c r="P30" s="134"/>
      <c r="Q30" s="134"/>
      <c r="R30" s="134"/>
      <c r="S30" s="134"/>
      <c r="T30" s="134"/>
      <c r="U30" s="134"/>
      <c r="V30" s="134"/>
      <c r="W30" s="146"/>
    </row>
    <row r="31" spans="1:23" ht="12.75" x14ac:dyDescent="0.2">
      <c r="A31" s="134"/>
      <c r="P31" s="134"/>
      <c r="Q31" s="134"/>
      <c r="R31" s="134"/>
      <c r="S31" s="134"/>
      <c r="T31" s="134"/>
      <c r="U31" s="134"/>
      <c r="V31" s="134"/>
    </row>
    <row r="32" spans="1:23" ht="12.75" x14ac:dyDescent="0.2">
      <c r="A32" s="134"/>
      <c r="P32" s="134"/>
      <c r="Q32" s="134"/>
      <c r="R32" s="134"/>
      <c r="S32" s="134"/>
      <c r="T32" s="134"/>
      <c r="U32" s="134"/>
      <c r="V32" s="134"/>
    </row>
    <row r="33" spans="15:15" s="134" customFormat="1" ht="12.75" x14ac:dyDescent="0.2">
      <c r="O33" s="146"/>
    </row>
    <row r="34" spans="15:15" s="134" customFormat="1" ht="12.75" x14ac:dyDescent="0.2">
      <c r="O34" s="146"/>
    </row>
    <row r="35" spans="15:15" s="134" customFormat="1" ht="12.75" x14ac:dyDescent="0.2">
      <c r="O35" s="146"/>
    </row>
    <row r="37" spans="15:15" s="134" customFormat="1" ht="12.75" x14ac:dyDescent="0.2"/>
    <row r="38" spans="15:15" s="134" customFormat="1" ht="12.75" x14ac:dyDescent="0.2"/>
    <row r="39" spans="15:15" s="134" customFormat="1" ht="12.75" x14ac:dyDescent="0.2"/>
    <row r="40" spans="15:15" s="134" customFormat="1" ht="12.75" x14ac:dyDescent="0.2"/>
    <row r="41" spans="15:15" s="134" customFormat="1" ht="12.75" x14ac:dyDescent="0.2"/>
    <row r="42" spans="15:15" s="134" customFormat="1" ht="12.75" x14ac:dyDescent="0.2"/>
    <row r="43" spans="15:15" s="134" customFormat="1" ht="12.75" x14ac:dyDescent="0.2"/>
    <row r="44" spans="15:15" s="134" customFormat="1" ht="12.75" x14ac:dyDescent="0.2"/>
    <row r="45" spans="15:15" s="134" customFormat="1" ht="12.75" x14ac:dyDescent="0.2"/>
    <row r="46" spans="15:15" s="134" customFormat="1" ht="12.75" x14ac:dyDescent="0.2"/>
    <row r="47" spans="15:15" s="134" customFormat="1" ht="12.75" x14ac:dyDescent="0.2"/>
    <row r="48" spans="15:15" s="134" customFormat="1" ht="12.75" x14ac:dyDescent="0.2"/>
    <row r="49" spans="1:23" ht="12.75" x14ac:dyDescent="0.2">
      <c r="A49" s="134"/>
      <c r="O49" s="134"/>
      <c r="P49" s="134"/>
      <c r="Q49" s="134"/>
      <c r="R49" s="134"/>
      <c r="S49" s="134"/>
      <c r="T49" s="134"/>
      <c r="U49" s="134"/>
      <c r="V49" s="134"/>
    </row>
    <row r="50" spans="1:23" ht="12.75" x14ac:dyDescent="0.2">
      <c r="A50" s="134"/>
      <c r="O50" s="134"/>
      <c r="P50" s="134"/>
      <c r="Q50" s="134"/>
      <c r="R50" s="134"/>
      <c r="S50" s="134"/>
      <c r="T50" s="134"/>
      <c r="U50" s="134"/>
      <c r="V50" s="134"/>
    </row>
    <row r="51" spans="1:23" ht="12.75" x14ac:dyDescent="0.2">
      <c r="A51" s="134"/>
      <c r="O51" s="134"/>
      <c r="P51" s="134"/>
      <c r="Q51" s="134"/>
      <c r="R51" s="134"/>
      <c r="S51" s="134"/>
      <c r="T51" s="134"/>
      <c r="U51" s="134"/>
      <c r="V51" s="134"/>
    </row>
    <row r="52" spans="1:23" ht="12.75" x14ac:dyDescent="0.2">
      <c r="A52" s="134"/>
      <c r="O52" s="134"/>
      <c r="P52" s="134"/>
      <c r="Q52" s="134"/>
      <c r="R52" s="134"/>
      <c r="S52" s="134"/>
      <c r="T52" s="134"/>
      <c r="U52" s="134"/>
      <c r="V52" s="134"/>
    </row>
    <row r="53" spans="1:23" ht="12.75" x14ac:dyDescent="0.2">
      <c r="A53" s="134"/>
      <c r="O53" s="134"/>
      <c r="P53" s="134"/>
      <c r="Q53" s="134"/>
      <c r="R53" s="134"/>
      <c r="S53" s="134"/>
      <c r="T53" s="134"/>
      <c r="U53" s="134"/>
      <c r="V53" s="134"/>
    </row>
    <row r="54" spans="1:23" ht="12.75" x14ac:dyDescent="0.2">
      <c r="A54" s="134"/>
      <c r="O54" s="134"/>
      <c r="P54" s="134"/>
      <c r="Q54" s="134"/>
      <c r="R54" s="134"/>
      <c r="S54" s="134"/>
      <c r="T54" s="134"/>
      <c r="U54" s="134"/>
      <c r="V54" s="134"/>
    </row>
    <row r="55" spans="1:23" ht="12.75" x14ac:dyDescent="0.2">
      <c r="A55" s="134"/>
      <c r="O55" s="134"/>
      <c r="P55" s="134"/>
      <c r="Q55" s="134"/>
      <c r="R55" s="134"/>
      <c r="S55" s="134"/>
      <c r="T55" s="134"/>
      <c r="U55" s="134"/>
      <c r="V55" s="134"/>
    </row>
    <row r="56" spans="1:23" ht="12.75" x14ac:dyDescent="0.2">
      <c r="A56" s="134"/>
      <c r="O56" s="134"/>
      <c r="P56" s="134"/>
      <c r="Q56" s="134"/>
      <c r="R56" s="134"/>
      <c r="S56" s="134"/>
      <c r="T56" s="134"/>
      <c r="U56" s="134"/>
      <c r="V56" s="134"/>
    </row>
    <row r="57" spans="1:23" ht="12.75" x14ac:dyDescent="0.2">
      <c r="A57" s="134"/>
      <c r="O57" s="134"/>
      <c r="P57" s="134"/>
      <c r="Q57" s="134"/>
      <c r="R57" s="134"/>
      <c r="S57" s="134"/>
      <c r="T57" s="134"/>
      <c r="U57" s="134"/>
      <c r="V57" s="134"/>
    </row>
    <row r="58" spans="1:23" ht="12.75" x14ac:dyDescent="0.2">
      <c r="A58" s="134"/>
      <c r="O58" s="134"/>
      <c r="P58" s="134"/>
      <c r="Q58" s="134"/>
      <c r="R58" s="134"/>
      <c r="S58" s="134"/>
      <c r="T58" s="134"/>
      <c r="U58" s="134"/>
      <c r="V58" s="134"/>
    </row>
    <row r="59" spans="1:23" ht="12.75" x14ac:dyDescent="0.2">
      <c r="A59" s="134"/>
      <c r="O59" s="134"/>
      <c r="P59" s="134"/>
      <c r="Q59" s="134"/>
      <c r="R59" s="134"/>
      <c r="S59" s="134"/>
      <c r="T59" s="134"/>
      <c r="U59" s="134"/>
      <c r="V59" s="134"/>
    </row>
    <row r="60" spans="1:23" ht="12.75" x14ac:dyDescent="0.2">
      <c r="A60" s="134"/>
      <c r="O60" s="134"/>
      <c r="P60" s="134"/>
      <c r="Q60" s="134"/>
      <c r="R60" s="134"/>
      <c r="S60" s="134"/>
      <c r="T60" s="134"/>
      <c r="U60" s="134"/>
      <c r="V60" s="134"/>
    </row>
    <row r="61" spans="1:23" ht="12.75" x14ac:dyDescent="0.2">
      <c r="A61" s="134"/>
      <c r="O61" s="134"/>
      <c r="P61" s="134"/>
      <c r="Q61" s="134"/>
      <c r="R61" s="134"/>
      <c r="S61" s="134"/>
      <c r="T61" s="134"/>
      <c r="U61" s="134"/>
      <c r="V61" s="134"/>
      <c r="W61" s="146"/>
    </row>
    <row r="62" spans="1:23" ht="12.75" x14ac:dyDescent="0.2">
      <c r="A62" s="134"/>
      <c r="O62" s="134"/>
      <c r="P62" s="134"/>
      <c r="Q62" s="134"/>
      <c r="R62" s="134"/>
      <c r="S62" s="134"/>
      <c r="T62" s="134"/>
      <c r="U62" s="134"/>
      <c r="V62" s="134"/>
      <c r="W62" s="146"/>
    </row>
    <row r="63" spans="1:23" ht="12.75" x14ac:dyDescent="0.2">
      <c r="A63" s="134"/>
      <c r="O63" s="134"/>
      <c r="P63" s="134"/>
      <c r="Q63" s="134"/>
      <c r="R63" s="134"/>
      <c r="S63" s="134"/>
      <c r="T63" s="134"/>
      <c r="U63" s="134"/>
      <c r="V63" s="134"/>
      <c r="W63" s="146"/>
    </row>
    <row r="64" spans="1:23" ht="12.75" x14ac:dyDescent="0.2">
      <c r="A64" s="134"/>
      <c r="O64" s="134"/>
      <c r="P64" s="134"/>
      <c r="Q64" s="134"/>
      <c r="R64" s="134"/>
      <c r="S64" s="134"/>
      <c r="T64" s="134"/>
      <c r="U64" s="134"/>
      <c r="V64" s="134"/>
      <c r="W64" s="146"/>
    </row>
    <row r="65" spans="1:23" ht="12.75" x14ac:dyDescent="0.2">
      <c r="A65" s="134"/>
      <c r="O65" s="134"/>
      <c r="P65" s="134"/>
      <c r="Q65" s="134"/>
      <c r="R65" s="134"/>
      <c r="S65" s="134"/>
      <c r="T65" s="134"/>
      <c r="U65" s="134"/>
      <c r="V65" s="134"/>
      <c r="W65" s="146"/>
    </row>
  </sheetData>
  <mergeCells count="2">
    <mergeCell ref="B1:M2"/>
    <mergeCell ref="B17:M18"/>
  </mergeCells>
  <pageMargins left="0.39370078740157483" right="0.39370078740157483" top="0.39370078740157483" bottom="0.3937007874015748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2:AE190"/>
  <sheetViews>
    <sheetView tabSelected="1" topLeftCell="B1" zoomScale="60" zoomScaleNormal="60" workbookViewId="0">
      <pane xSplit="1" topLeftCell="C1" activePane="topRight" state="frozen"/>
      <selection activeCell="B23" sqref="B23"/>
      <selection pane="topRight" activeCell="U50" sqref="U50"/>
    </sheetView>
  </sheetViews>
  <sheetFormatPr defaultColWidth="9.140625" defaultRowHeight="15" x14ac:dyDescent="0.25"/>
  <cols>
    <col min="1" max="1" width="2.140625" style="2" customWidth="1"/>
    <col min="2" max="2" width="40" style="1" customWidth="1"/>
    <col min="3" max="4" width="13.7109375" style="1" bestFit="1" customWidth="1"/>
    <col min="5" max="5" width="15.42578125" style="1" bestFit="1" customWidth="1"/>
    <col min="6" max="7" width="14.85546875" style="1" bestFit="1" customWidth="1"/>
    <col min="8" max="8" width="21.28515625" style="1" customWidth="1"/>
    <col min="9" max="9" width="15.42578125" style="1" bestFit="1" customWidth="1"/>
    <col min="10" max="10" width="14.85546875" style="1" bestFit="1" customWidth="1"/>
    <col min="11" max="12" width="15.42578125" style="2" bestFit="1" customWidth="1"/>
    <col min="13" max="13" width="14.85546875" style="2" bestFit="1" customWidth="1"/>
    <col min="14" max="18" width="14.85546875" style="2" customWidth="1"/>
    <col min="19" max="19" width="16.85546875" style="3" bestFit="1" customWidth="1"/>
    <col min="20" max="20" width="27" style="3" customWidth="1"/>
    <col min="21" max="21" width="9.28515625" style="3" bestFit="1" customWidth="1"/>
    <col min="22" max="23" width="9.140625" style="2"/>
    <col min="24" max="24" width="11" style="2" bestFit="1" customWidth="1"/>
    <col min="25" max="26" width="9.140625" style="2"/>
    <col min="27" max="27" width="14.85546875" style="2" bestFit="1" customWidth="1"/>
    <col min="28" max="28" width="10.42578125" style="3" bestFit="1" customWidth="1"/>
    <col min="29" max="29" width="9.140625" style="3"/>
    <col min="30" max="16384" width="9.140625" style="2"/>
  </cols>
  <sheetData>
    <row r="2" spans="1:24" ht="15.75" x14ac:dyDescent="0.25">
      <c r="B2" s="394" t="s">
        <v>338</v>
      </c>
      <c r="C2" s="394"/>
      <c r="D2" s="394"/>
      <c r="E2" s="394"/>
      <c r="F2" s="394"/>
      <c r="G2" s="394"/>
      <c r="H2" s="394"/>
      <c r="I2" s="394"/>
      <c r="J2" s="394"/>
      <c r="K2" s="394"/>
      <c r="L2" s="394"/>
      <c r="M2" s="394"/>
      <c r="N2" s="394"/>
      <c r="O2" s="394"/>
      <c r="P2" s="394"/>
      <c r="Q2" s="394"/>
      <c r="R2" s="394"/>
      <c r="S2" s="394"/>
      <c r="T2" s="394"/>
      <c r="U2" s="394"/>
    </row>
    <row r="3" spans="1:24" x14ac:dyDescent="0.25">
      <c r="B3" s="4" t="s">
        <v>0</v>
      </c>
      <c r="C3" s="4">
        <v>2007</v>
      </c>
      <c r="D3" s="4">
        <v>2008</v>
      </c>
      <c r="E3" s="4">
        <v>2009</v>
      </c>
      <c r="F3" s="4">
        <v>2010</v>
      </c>
      <c r="G3" s="4">
        <v>2011</v>
      </c>
      <c r="H3" s="4">
        <v>2012</v>
      </c>
      <c r="I3" s="4">
        <v>2013</v>
      </c>
      <c r="J3" s="4">
        <v>2014</v>
      </c>
      <c r="K3" s="4">
        <v>2015</v>
      </c>
      <c r="L3" s="4">
        <v>2016</v>
      </c>
      <c r="M3" s="4">
        <v>2017</v>
      </c>
      <c r="N3" s="4">
        <v>2018</v>
      </c>
      <c r="O3" s="255">
        <v>2019</v>
      </c>
      <c r="P3" s="4">
        <v>2020</v>
      </c>
      <c r="Q3" s="357">
        <v>2021</v>
      </c>
      <c r="R3" s="4">
        <v>2022</v>
      </c>
      <c r="S3" s="4" t="s">
        <v>1</v>
      </c>
      <c r="T3" s="4" t="s">
        <v>2</v>
      </c>
      <c r="U3" s="4" t="s">
        <v>3</v>
      </c>
    </row>
    <row r="4" spans="1:24" x14ac:dyDescent="0.25">
      <c r="B4" s="5" t="s">
        <v>4</v>
      </c>
      <c r="C4" s="6">
        <f>C28</f>
        <v>6017094</v>
      </c>
      <c r="D4" s="256">
        <f t="shared" ref="D4:L4" si="0">D28</f>
        <v>6081988</v>
      </c>
      <c r="E4" s="256">
        <f t="shared" si="0"/>
        <v>5678415</v>
      </c>
      <c r="F4" s="256">
        <f t="shared" si="0"/>
        <v>5849255</v>
      </c>
      <c r="G4" s="256">
        <f t="shared" si="0"/>
        <v>5982027</v>
      </c>
      <c r="H4" s="256">
        <f t="shared" si="0"/>
        <v>5582307</v>
      </c>
      <c r="I4" s="256">
        <f t="shared" si="0"/>
        <v>5342802</v>
      </c>
      <c r="J4" s="256">
        <f t="shared" si="0"/>
        <v>5260722</v>
      </c>
      <c r="K4" s="256">
        <f t="shared" si="0"/>
        <v>4430764</v>
      </c>
      <c r="L4" s="256">
        <f t="shared" si="0"/>
        <v>4035175</v>
      </c>
      <c r="M4" s="256">
        <f>M28</f>
        <v>3703425</v>
      </c>
      <c r="N4" s="256">
        <f>N28</f>
        <v>3299834</v>
      </c>
      <c r="O4" s="266">
        <v>2990496</v>
      </c>
      <c r="P4" s="272">
        <f>P28</f>
        <v>1576108</v>
      </c>
      <c r="Q4" s="370">
        <v>1756300</v>
      </c>
      <c r="R4" s="366"/>
      <c r="S4" s="7">
        <f>SUM(C4:Q4)</f>
        <v>67586712</v>
      </c>
      <c r="T4" s="6">
        <f>AVERAGE(C4:P4)</f>
        <v>4702172.2857142854</v>
      </c>
      <c r="U4" s="8">
        <f>S4/$S$7</f>
        <v>0.80703986981654796</v>
      </c>
    </row>
    <row r="5" spans="1:24" x14ac:dyDescent="0.25">
      <c r="B5" s="5" t="s">
        <v>5</v>
      </c>
      <c r="C5" s="6">
        <f>C33</f>
        <v>701161</v>
      </c>
      <c r="D5" s="6">
        <f t="shared" ref="D5:M5" si="1">D33</f>
        <v>909515</v>
      </c>
      <c r="E5" s="6">
        <f t="shared" si="1"/>
        <v>1018768</v>
      </c>
      <c r="F5" s="6">
        <f t="shared" si="1"/>
        <v>989676</v>
      </c>
      <c r="G5" s="6">
        <f t="shared" si="1"/>
        <v>809189</v>
      </c>
      <c r="H5" s="6">
        <f t="shared" si="1"/>
        <v>979811</v>
      </c>
      <c r="I5" s="6">
        <f t="shared" si="1"/>
        <v>620401</v>
      </c>
      <c r="J5" s="6">
        <f t="shared" si="1"/>
        <v>577968</v>
      </c>
      <c r="K5" s="6">
        <f t="shared" si="1"/>
        <v>519060</v>
      </c>
      <c r="L5" s="256">
        <f t="shared" si="1"/>
        <v>2017565</v>
      </c>
      <c r="M5" s="256">
        <f t="shared" si="1"/>
        <v>1783197</v>
      </c>
      <c r="N5" s="256">
        <f t="shared" ref="N5" si="2">N33</f>
        <v>1612864</v>
      </c>
      <c r="O5" s="256">
        <v>1454417</v>
      </c>
      <c r="P5" s="256">
        <f>P33</f>
        <v>601472</v>
      </c>
      <c r="Q5" s="289">
        <v>654839</v>
      </c>
      <c r="R5" s="289"/>
      <c r="S5" s="7">
        <f>SUM(C5:Q5)</f>
        <v>15249903</v>
      </c>
      <c r="T5" s="6">
        <f>AVERAGE(C5:P5)</f>
        <v>1042504.5714285715</v>
      </c>
      <c r="U5" s="8">
        <f>S5/$S$7</f>
        <v>0.18209614534636609</v>
      </c>
    </row>
    <row r="6" spans="1:24" x14ac:dyDescent="0.25">
      <c r="B6" s="9" t="s">
        <v>6</v>
      </c>
      <c r="C6" s="10">
        <f>C36</f>
        <v>76271</v>
      </c>
      <c r="D6" s="10">
        <f t="shared" ref="D6:M6" si="3">D36</f>
        <v>109176</v>
      </c>
      <c r="E6" s="10">
        <f t="shared" si="3"/>
        <v>136217</v>
      </c>
      <c r="F6" s="10">
        <f t="shared" si="3"/>
        <v>108952</v>
      </c>
      <c r="G6" s="10">
        <f t="shared" si="3"/>
        <v>96283</v>
      </c>
      <c r="H6" s="10">
        <f t="shared" si="3"/>
        <v>62859</v>
      </c>
      <c r="I6" s="10">
        <f t="shared" si="3"/>
        <v>51899</v>
      </c>
      <c r="J6" s="10">
        <f t="shared" si="3"/>
        <v>52268</v>
      </c>
      <c r="K6" s="10">
        <f t="shared" si="3"/>
        <v>40452</v>
      </c>
      <c r="L6" s="273">
        <v>53840</v>
      </c>
      <c r="M6" s="10">
        <f t="shared" si="3"/>
        <v>42173</v>
      </c>
      <c r="N6" s="273">
        <f t="shared" ref="N6" si="4">N36</f>
        <v>47346</v>
      </c>
      <c r="O6" s="257">
        <v>27979</v>
      </c>
      <c r="P6" s="257">
        <f>P36</f>
        <v>4105</v>
      </c>
      <c r="Q6" s="256">
        <v>0</v>
      </c>
      <c r="R6" s="256"/>
      <c r="S6" s="11">
        <f>SUM(C6:Q6)</f>
        <v>909820</v>
      </c>
      <c r="T6" s="6">
        <f>AVERAGE(C6:O6)</f>
        <v>69670.38461538461</v>
      </c>
      <c r="U6" s="13">
        <f>S6/$S$7</f>
        <v>1.0863984837085901E-2</v>
      </c>
    </row>
    <row r="7" spans="1:24" x14ac:dyDescent="0.25">
      <c r="B7" s="161" t="s">
        <v>7</v>
      </c>
      <c r="C7" s="162">
        <f>SUM(C4:C6)</f>
        <v>6794526</v>
      </c>
      <c r="D7" s="162">
        <f t="shared" ref="D7:M7" si="5">SUM(D4:D6)</f>
        <v>7100679</v>
      </c>
      <c r="E7" s="162">
        <f t="shared" si="5"/>
        <v>6833400</v>
      </c>
      <c r="F7" s="162">
        <f t="shared" si="5"/>
        <v>6947883</v>
      </c>
      <c r="G7" s="162">
        <f t="shared" si="5"/>
        <v>6887499</v>
      </c>
      <c r="H7" s="162">
        <f t="shared" si="5"/>
        <v>6624977</v>
      </c>
      <c r="I7" s="162">
        <f t="shared" si="5"/>
        <v>6015102</v>
      </c>
      <c r="J7" s="162">
        <f t="shared" si="5"/>
        <v>5890958</v>
      </c>
      <c r="K7" s="162">
        <f t="shared" si="5"/>
        <v>4990276</v>
      </c>
      <c r="L7" s="162">
        <f t="shared" si="5"/>
        <v>6106580</v>
      </c>
      <c r="M7" s="162">
        <f t="shared" si="5"/>
        <v>5528795</v>
      </c>
      <c r="N7" s="162">
        <f t="shared" ref="N7" si="6">SUM(N4:N6)</f>
        <v>4960044</v>
      </c>
      <c r="O7" s="262">
        <f>SUM(O4:O6)</f>
        <v>4472892</v>
      </c>
      <c r="P7" s="262">
        <f>SUM(P4:P6)</f>
        <v>2181685</v>
      </c>
      <c r="Q7" s="162">
        <f>SUM(Q4:Q6)</f>
        <v>2411139</v>
      </c>
      <c r="R7" s="162"/>
      <c r="S7" s="162">
        <f>SUM(C7:Q7)</f>
        <v>83746435</v>
      </c>
      <c r="T7" s="163">
        <f>AVERAGE(C7:O7)</f>
        <v>6088739.307692308</v>
      </c>
      <c r="U7" s="164">
        <f>S7/$S$12</f>
        <v>0.7966063619016811</v>
      </c>
      <c r="X7" s="29"/>
    </row>
    <row r="8" spans="1:24" x14ac:dyDescent="0.25">
      <c r="B8" s="5" t="s">
        <v>16</v>
      </c>
      <c r="C8" s="165">
        <f>C40</f>
        <v>796437</v>
      </c>
      <c r="D8" s="165">
        <f t="shared" ref="D8:L8" si="7">D40</f>
        <v>868063</v>
      </c>
      <c r="E8" s="165">
        <f t="shared" si="7"/>
        <v>1020895</v>
      </c>
      <c r="F8" s="165">
        <f t="shared" si="7"/>
        <v>1217266</v>
      </c>
      <c r="G8" s="165">
        <f t="shared" si="7"/>
        <v>1522910</v>
      </c>
      <c r="H8" s="165">
        <f t="shared" si="7"/>
        <v>1693695</v>
      </c>
      <c r="I8" s="165">
        <f t="shared" si="7"/>
        <v>1627504</v>
      </c>
      <c r="J8" s="165">
        <f t="shared" si="7"/>
        <v>1645271</v>
      </c>
      <c r="K8" s="165">
        <f>K40</f>
        <v>1594629</v>
      </c>
      <c r="L8" s="165">
        <f t="shared" si="7"/>
        <v>1499429</v>
      </c>
      <c r="M8" s="165">
        <f>M40</f>
        <v>1572101</v>
      </c>
      <c r="N8" s="165">
        <f>N40</f>
        <v>1613625</v>
      </c>
      <c r="O8" s="165">
        <f>O40</f>
        <v>1582145</v>
      </c>
      <c r="P8" s="165">
        <f>P40</f>
        <v>724340</v>
      </c>
      <c r="Q8" s="165">
        <f>Q40</f>
        <v>1058732</v>
      </c>
      <c r="R8" s="165"/>
      <c r="S8" s="7">
        <f>SUM(C8:Q8)</f>
        <v>20037042</v>
      </c>
      <c r="T8" s="6">
        <f>AVERAGE(C8:Q8)</f>
        <v>1335802.8</v>
      </c>
      <c r="U8" s="166">
        <f>T8/T10</f>
        <v>0.89145005633473695</v>
      </c>
    </row>
    <row r="9" spans="1:24" x14ac:dyDescent="0.25">
      <c r="B9" s="5" t="s">
        <v>22</v>
      </c>
      <c r="C9" s="165">
        <f>C50</f>
        <v>23859</v>
      </c>
      <c r="D9" s="165">
        <v>26433</v>
      </c>
      <c r="E9" s="165">
        <f t="shared" ref="E9:M9" si="8">E50</f>
        <v>26849</v>
      </c>
      <c r="F9" s="165">
        <f t="shared" si="8"/>
        <v>26678</v>
      </c>
      <c r="G9" s="165">
        <f t="shared" si="8"/>
        <v>29732</v>
      </c>
      <c r="H9" s="165">
        <f t="shared" si="8"/>
        <v>33523</v>
      </c>
      <c r="I9" s="165">
        <f t="shared" si="8"/>
        <v>80018</v>
      </c>
      <c r="J9" s="165">
        <f t="shared" si="8"/>
        <v>220844</v>
      </c>
      <c r="K9" s="165">
        <f>K50</f>
        <v>216728</v>
      </c>
      <c r="L9" s="165">
        <f t="shared" si="8"/>
        <v>160488</v>
      </c>
      <c r="M9" s="165">
        <f t="shared" si="8"/>
        <v>132497</v>
      </c>
      <c r="N9" s="165">
        <f t="shared" ref="N9:O9" si="9">N50</f>
        <v>118242</v>
      </c>
      <c r="O9" s="165">
        <f t="shared" si="9"/>
        <v>130127</v>
      </c>
      <c r="P9" s="165">
        <f>P50</f>
        <v>58314</v>
      </c>
      <c r="Q9" s="165">
        <f>Q50</f>
        <v>61197</v>
      </c>
      <c r="R9" s="165"/>
      <c r="S9" s="7">
        <f>SUM(C9:Q9)</f>
        <v>1345529</v>
      </c>
      <c r="T9" s="6">
        <f>AVERAGE(C9:Q9)</f>
        <v>89701.933333333334</v>
      </c>
      <c r="U9" s="166">
        <f>T9/T10</f>
        <v>5.9862723392505854E-2</v>
      </c>
    </row>
    <row r="10" spans="1:24" x14ac:dyDescent="0.25">
      <c r="B10" s="161" t="s">
        <v>8</v>
      </c>
      <c r="C10" s="162">
        <f>SUM(C8:C9)</f>
        <v>820296</v>
      </c>
      <c r="D10" s="162">
        <f t="shared" ref="D10:L10" si="10">SUM(D8:D9)</f>
        <v>894496</v>
      </c>
      <c r="E10" s="162">
        <f t="shared" si="10"/>
        <v>1047744</v>
      </c>
      <c r="F10" s="162">
        <f t="shared" si="10"/>
        <v>1243944</v>
      </c>
      <c r="G10" s="162">
        <f t="shared" si="10"/>
        <v>1552642</v>
      </c>
      <c r="H10" s="162">
        <f t="shared" si="10"/>
        <v>1727218</v>
      </c>
      <c r="I10" s="162">
        <f t="shared" si="10"/>
        <v>1707522</v>
      </c>
      <c r="J10" s="162">
        <f t="shared" si="10"/>
        <v>1866115</v>
      </c>
      <c r="K10" s="162">
        <f t="shared" si="10"/>
        <v>1811357</v>
      </c>
      <c r="L10" s="162">
        <f t="shared" si="10"/>
        <v>1659917</v>
      </c>
      <c r="M10" s="162">
        <f>SUM(M8:M9)</f>
        <v>1704598</v>
      </c>
      <c r="N10" s="162">
        <f>SUM(N8:N9)</f>
        <v>1731867</v>
      </c>
      <c r="O10" s="162">
        <f>SUM(O8:O9)</f>
        <v>1712272</v>
      </c>
      <c r="P10" s="162">
        <f>SUM(P8:P9)</f>
        <v>782654</v>
      </c>
      <c r="Q10" s="162">
        <f>Q54</f>
        <v>1119929</v>
      </c>
      <c r="R10" s="162"/>
      <c r="S10" s="162">
        <f>SUM(C10:Q10)</f>
        <v>21382571</v>
      </c>
      <c r="T10" s="163">
        <f>AVERAGE(C10:O10)</f>
        <v>1498460.6153846155</v>
      </c>
      <c r="U10" s="164">
        <f>S10/$S$12</f>
        <v>0.20339363809831892</v>
      </c>
      <c r="X10" s="29"/>
    </row>
    <row r="11" spans="1:24" ht="4.5" customHeight="1" x14ac:dyDescent="0.25">
      <c r="B11" s="196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1"/>
      <c r="U11" s="198"/>
    </row>
    <row r="12" spans="1:24" x14ac:dyDescent="0.25">
      <c r="B12" s="16" t="s">
        <v>1</v>
      </c>
      <c r="C12" s="17">
        <f>SUM(C7,C10)</f>
        <v>7614822</v>
      </c>
      <c r="D12" s="17">
        <f t="shared" ref="D12:L12" si="11">SUM(D7,D10)</f>
        <v>7995175</v>
      </c>
      <c r="E12" s="17">
        <f t="shared" si="11"/>
        <v>7881144</v>
      </c>
      <c r="F12" s="17">
        <f t="shared" si="11"/>
        <v>8191827</v>
      </c>
      <c r="G12" s="17">
        <f t="shared" si="11"/>
        <v>8440141</v>
      </c>
      <c r="H12" s="17">
        <f t="shared" si="11"/>
        <v>8352195</v>
      </c>
      <c r="I12" s="17">
        <f t="shared" si="11"/>
        <v>7722624</v>
      </c>
      <c r="J12" s="17">
        <f t="shared" si="11"/>
        <v>7757073</v>
      </c>
      <c r="K12" s="17">
        <f t="shared" si="11"/>
        <v>6801633</v>
      </c>
      <c r="L12" s="17">
        <f t="shared" si="11"/>
        <v>7766497</v>
      </c>
      <c r="M12" s="17">
        <f t="shared" ref="M12:T12" si="12">SUM(M7,M10)</f>
        <v>7233393</v>
      </c>
      <c r="N12" s="17">
        <f t="shared" si="12"/>
        <v>6691911</v>
      </c>
      <c r="O12" s="17">
        <f t="shared" si="12"/>
        <v>6185164</v>
      </c>
      <c r="P12" s="17">
        <f>SUM(P7,P10)</f>
        <v>2964339</v>
      </c>
      <c r="Q12" s="17">
        <f>SUM(Q10,Q7)</f>
        <v>3531068</v>
      </c>
      <c r="R12" s="17"/>
      <c r="S12" s="17">
        <f t="shared" si="12"/>
        <v>105129006</v>
      </c>
      <c r="T12" s="17">
        <f t="shared" si="12"/>
        <v>7587199.9230769239</v>
      </c>
      <c r="U12" s="18">
        <f>S12/$S$12</f>
        <v>1</v>
      </c>
    </row>
    <row r="13" spans="1:24" x14ac:dyDescent="0.25">
      <c r="B13" s="173" t="s">
        <v>32</v>
      </c>
      <c r="C13" s="48"/>
      <c r="D13" s="48"/>
      <c r="E13" s="48"/>
      <c r="F13" s="48"/>
      <c r="G13" s="48"/>
      <c r="H13" s="48"/>
      <c r="I13" s="48"/>
      <c r="J13" s="48"/>
      <c r="K13" s="29"/>
      <c r="L13" s="29"/>
      <c r="M13" s="29"/>
      <c r="N13" s="29"/>
      <c r="O13" s="29"/>
      <c r="P13" s="29"/>
      <c r="Q13" s="29"/>
      <c r="R13" s="29"/>
      <c r="S13" s="19"/>
      <c r="X13" s="29"/>
    </row>
    <row r="14" spans="1:24" ht="21" customHeight="1" x14ac:dyDescent="0.25">
      <c r="A14" s="390" t="s">
        <v>309</v>
      </c>
      <c r="B14" s="390"/>
      <c r="C14" s="390"/>
      <c r="D14" s="390"/>
      <c r="E14" s="390"/>
      <c r="F14" s="390"/>
      <c r="G14" s="390"/>
      <c r="H14" s="390"/>
      <c r="I14" s="390"/>
      <c r="J14" s="390"/>
      <c r="K14" s="390"/>
      <c r="L14" s="390"/>
      <c r="M14" s="390"/>
      <c r="N14" s="390"/>
      <c r="O14" s="390"/>
      <c r="P14" s="390"/>
      <c r="Q14" s="390"/>
      <c r="R14" s="390"/>
      <c r="S14" s="390"/>
      <c r="T14" s="390"/>
      <c r="U14" s="390"/>
    </row>
    <row r="15" spans="1:24" ht="18.75" customHeight="1" x14ac:dyDescent="0.25">
      <c r="A15" s="390"/>
      <c r="B15" s="390"/>
      <c r="C15" s="390"/>
      <c r="D15" s="390"/>
      <c r="E15" s="390"/>
      <c r="F15" s="390"/>
      <c r="G15" s="390"/>
      <c r="H15" s="390"/>
      <c r="I15" s="390"/>
      <c r="J15" s="390"/>
      <c r="K15" s="390"/>
      <c r="L15" s="390"/>
      <c r="M15" s="390"/>
      <c r="N15" s="390"/>
      <c r="O15" s="390"/>
      <c r="P15" s="390"/>
      <c r="Q15" s="390"/>
      <c r="R15" s="390"/>
      <c r="S15" s="390"/>
      <c r="T15" s="390"/>
      <c r="U15" s="390"/>
    </row>
    <row r="16" spans="1:24" ht="15.75" customHeight="1" x14ac:dyDescent="0.25">
      <c r="A16" s="390"/>
      <c r="B16" s="390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390"/>
      <c r="Q16" s="390"/>
      <c r="R16" s="390"/>
      <c r="S16" s="390"/>
      <c r="T16" s="390"/>
      <c r="U16" s="390"/>
    </row>
    <row r="17" spans="1:26" x14ac:dyDescent="0.25">
      <c r="A17" s="390"/>
      <c r="B17" s="390"/>
      <c r="C17" s="390"/>
      <c r="D17" s="390"/>
      <c r="E17" s="390"/>
      <c r="F17" s="390"/>
      <c r="G17" s="390"/>
      <c r="H17" s="390"/>
      <c r="I17" s="390"/>
      <c r="J17" s="390"/>
      <c r="K17" s="390"/>
      <c r="L17" s="390"/>
      <c r="M17" s="390"/>
      <c r="N17" s="390"/>
      <c r="O17" s="390"/>
      <c r="P17" s="390"/>
      <c r="Q17" s="390"/>
      <c r="R17" s="390"/>
      <c r="S17" s="390"/>
      <c r="T17" s="390"/>
      <c r="U17" s="390"/>
    </row>
    <row r="18" spans="1:26" x14ac:dyDescent="0.25">
      <c r="A18" s="390"/>
      <c r="B18" s="390"/>
      <c r="C18" s="390"/>
      <c r="D18" s="390"/>
      <c r="E18" s="390"/>
      <c r="F18" s="390"/>
      <c r="G18" s="390"/>
      <c r="H18" s="390"/>
      <c r="I18" s="390"/>
      <c r="J18" s="390"/>
      <c r="K18" s="390"/>
      <c r="L18" s="390"/>
      <c r="M18" s="390"/>
      <c r="N18" s="390"/>
      <c r="O18" s="390"/>
      <c r="P18" s="390"/>
      <c r="Q18" s="390"/>
      <c r="R18" s="390"/>
      <c r="S18" s="390"/>
      <c r="T18" s="390"/>
      <c r="U18" s="390"/>
    </row>
    <row r="19" spans="1:26" x14ac:dyDescent="0.25">
      <c r="A19" s="390"/>
      <c r="B19" s="390"/>
      <c r="C19" s="390"/>
      <c r="D19" s="390"/>
      <c r="E19" s="390"/>
      <c r="F19" s="390"/>
      <c r="G19" s="390"/>
      <c r="H19" s="390"/>
      <c r="I19" s="390"/>
      <c r="J19" s="390"/>
      <c r="K19" s="390"/>
      <c r="L19" s="390"/>
      <c r="M19" s="390"/>
      <c r="N19" s="390"/>
      <c r="O19" s="390"/>
      <c r="P19" s="390"/>
      <c r="Q19" s="390"/>
      <c r="R19" s="390"/>
      <c r="S19" s="390"/>
      <c r="T19" s="390"/>
      <c r="U19" s="390"/>
    </row>
    <row r="20" spans="1:26" x14ac:dyDescent="0.25">
      <c r="A20" s="390"/>
      <c r="B20" s="390"/>
      <c r="C20" s="390"/>
      <c r="D20" s="390"/>
      <c r="E20" s="390"/>
      <c r="F20" s="390"/>
      <c r="G20" s="390"/>
      <c r="H20" s="390"/>
      <c r="I20" s="390"/>
      <c r="J20" s="390"/>
      <c r="K20" s="390"/>
      <c r="L20" s="390"/>
      <c r="M20" s="390"/>
      <c r="N20" s="390"/>
      <c r="O20" s="390"/>
      <c r="P20" s="390"/>
      <c r="Q20" s="390"/>
      <c r="R20" s="390"/>
      <c r="S20" s="390"/>
      <c r="T20" s="390"/>
      <c r="U20" s="390"/>
    </row>
    <row r="21" spans="1:26" x14ac:dyDescent="0.25">
      <c r="A21" s="390"/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  <c r="M21" s="390"/>
      <c r="N21" s="390"/>
      <c r="O21" s="390"/>
      <c r="P21" s="390"/>
      <c r="Q21" s="390"/>
      <c r="R21" s="390"/>
      <c r="S21" s="390"/>
      <c r="T21" s="390"/>
      <c r="U21" s="390"/>
    </row>
    <row r="22" spans="1:26" x14ac:dyDescent="0.25">
      <c r="B22" s="395" t="s">
        <v>337</v>
      </c>
      <c r="C22" s="395"/>
      <c r="D22" s="395"/>
      <c r="E22" s="395"/>
      <c r="F22" s="395"/>
      <c r="G22" s="395"/>
      <c r="H22" s="395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</row>
    <row r="23" spans="1:26" x14ac:dyDescent="0.25">
      <c r="B23" s="396" t="s">
        <v>30</v>
      </c>
      <c r="C23" s="396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</row>
    <row r="24" spans="1:26" x14ac:dyDescent="0.25">
      <c r="B24" s="397" t="s">
        <v>324</v>
      </c>
      <c r="C24" s="397"/>
      <c r="D24" s="397"/>
      <c r="E24" s="397"/>
      <c r="F24" s="397"/>
      <c r="G24" s="397"/>
      <c r="H24" s="397"/>
      <c r="I24" s="397"/>
      <c r="J24" s="397"/>
      <c r="K24" s="397"/>
      <c r="L24" s="397"/>
      <c r="M24" s="397"/>
      <c r="N24" s="397"/>
      <c r="O24" s="397"/>
      <c r="P24" s="397"/>
      <c r="Q24" s="397"/>
      <c r="R24" s="397"/>
      <c r="S24" s="397"/>
      <c r="T24" s="397"/>
    </row>
    <row r="25" spans="1:26" ht="15.75" x14ac:dyDescent="0.25">
      <c r="B25" s="278"/>
      <c r="C25" s="278"/>
      <c r="D25" s="278"/>
      <c r="E25" s="278"/>
      <c r="F25" s="278"/>
      <c r="G25" s="278"/>
      <c r="H25" s="387"/>
      <c r="I25" s="387"/>
      <c r="J25" s="387"/>
      <c r="K25" s="387"/>
      <c r="L25" s="387"/>
      <c r="M25" s="387"/>
      <c r="N25" s="387"/>
      <c r="O25" s="387"/>
      <c r="P25" s="387"/>
      <c r="Q25" s="387"/>
      <c r="R25" s="387"/>
      <c r="S25" s="387"/>
      <c r="T25" s="387"/>
      <c r="U25" s="387"/>
      <c r="V25" s="387"/>
      <c r="W25" s="387"/>
      <c r="X25" s="387"/>
      <c r="Y25" s="387"/>
      <c r="Z25" s="387"/>
    </row>
    <row r="26" spans="1:26" ht="15.75" x14ac:dyDescent="0.25">
      <c r="B26" s="387" t="s">
        <v>335</v>
      </c>
      <c r="C26" s="387"/>
      <c r="D26" s="387"/>
      <c r="E26" s="387"/>
      <c r="F26" s="387"/>
      <c r="G26" s="387"/>
      <c r="H26" s="387"/>
      <c r="I26" s="387"/>
      <c r="J26" s="387"/>
      <c r="K26" s="387"/>
      <c r="L26" s="387"/>
      <c r="M26" s="387"/>
      <c r="N26" s="387"/>
      <c r="O26" s="387"/>
      <c r="P26" s="387"/>
      <c r="Q26" s="387"/>
      <c r="R26" s="387"/>
      <c r="S26" s="387"/>
      <c r="T26" s="387"/>
      <c r="U26" s="21"/>
    </row>
    <row r="27" spans="1:26" x14ac:dyDescent="0.25">
      <c r="B27" s="4" t="s">
        <v>0</v>
      </c>
      <c r="C27" s="22">
        <v>2007</v>
      </c>
      <c r="D27" s="22">
        <v>2008</v>
      </c>
      <c r="E27" s="22">
        <v>2009</v>
      </c>
      <c r="F27" s="22">
        <v>2010</v>
      </c>
      <c r="G27" s="22">
        <v>2011</v>
      </c>
      <c r="H27" s="22">
        <v>2012</v>
      </c>
      <c r="I27" s="22">
        <v>2013</v>
      </c>
      <c r="J27" s="22">
        <v>2014</v>
      </c>
      <c r="K27" s="22">
        <v>2015</v>
      </c>
      <c r="L27" s="22">
        <v>2016</v>
      </c>
      <c r="M27" s="22">
        <v>2017</v>
      </c>
      <c r="N27" s="4">
        <v>2018</v>
      </c>
      <c r="O27" s="4">
        <v>2019</v>
      </c>
      <c r="P27" s="4">
        <v>2020</v>
      </c>
      <c r="Q27" s="4">
        <v>2021</v>
      </c>
      <c r="R27" s="4">
        <v>2022</v>
      </c>
      <c r="S27" s="4" t="s">
        <v>1</v>
      </c>
      <c r="T27" s="4" t="s">
        <v>3</v>
      </c>
    </row>
    <row r="28" spans="1:26" x14ac:dyDescent="0.25">
      <c r="B28" s="23" t="s">
        <v>4</v>
      </c>
      <c r="C28" s="24">
        <f>SUM(C29:C32)</f>
        <v>6017094</v>
      </c>
      <c r="D28" s="24">
        <f t="shared" ref="D28:P28" si="13">SUM(D29:D32)</f>
        <v>6081988</v>
      </c>
      <c r="E28" s="264">
        <f t="shared" si="13"/>
        <v>5678415</v>
      </c>
      <c r="F28" s="24">
        <f t="shared" si="13"/>
        <v>5849255</v>
      </c>
      <c r="G28" s="24">
        <f t="shared" si="13"/>
        <v>5982027</v>
      </c>
      <c r="H28" s="264">
        <f t="shared" si="13"/>
        <v>5582307</v>
      </c>
      <c r="I28" s="24">
        <f t="shared" si="13"/>
        <v>5342802</v>
      </c>
      <c r="J28" s="24">
        <f t="shared" si="13"/>
        <v>5260722</v>
      </c>
      <c r="K28" s="24">
        <f t="shared" si="13"/>
        <v>4430764</v>
      </c>
      <c r="L28" s="24">
        <f t="shared" si="13"/>
        <v>4035175</v>
      </c>
      <c r="M28" s="24">
        <f t="shared" si="13"/>
        <v>3703425</v>
      </c>
      <c r="N28" s="264">
        <f t="shared" si="13"/>
        <v>3299834</v>
      </c>
      <c r="O28" s="264">
        <f t="shared" si="13"/>
        <v>3176703</v>
      </c>
      <c r="P28" s="264">
        <f t="shared" si="13"/>
        <v>1576108</v>
      </c>
      <c r="Q28" s="417">
        <v>1756300</v>
      </c>
      <c r="R28" s="417"/>
      <c r="S28" s="24">
        <f>SUM(C28:Q28)</f>
        <v>67772919</v>
      </c>
      <c r="T28" s="25">
        <f>S28/S39</f>
        <v>0.80746795746045974</v>
      </c>
    </row>
    <row r="29" spans="1:26" x14ac:dyDescent="0.25">
      <c r="B29" s="365" t="s">
        <v>9</v>
      </c>
      <c r="C29" s="155">
        <v>2116271.7800000003</v>
      </c>
      <c r="D29" s="6">
        <v>2267608</v>
      </c>
      <c r="E29" s="6">
        <v>2045628</v>
      </c>
      <c r="F29" s="6">
        <v>1999046</v>
      </c>
      <c r="G29" s="6">
        <v>1830724</v>
      </c>
      <c r="H29" s="6">
        <v>1734887</v>
      </c>
      <c r="I29" s="6">
        <v>1906068</v>
      </c>
      <c r="J29" s="6">
        <v>1763725</v>
      </c>
      <c r="K29" s="6">
        <v>1506894</v>
      </c>
      <c r="L29" s="27">
        <v>1356797</v>
      </c>
      <c r="M29" s="27">
        <v>1228813</v>
      </c>
      <c r="N29" s="6">
        <v>1134673</v>
      </c>
      <c r="O29" s="6">
        <v>1164206</v>
      </c>
      <c r="P29" s="6">
        <v>522267</v>
      </c>
      <c r="Q29" s="367">
        <v>837528</v>
      </c>
      <c r="R29" s="367"/>
      <c r="S29" s="7">
        <f>SUM(C29:P29)</f>
        <v>22577607.780000001</v>
      </c>
      <c r="T29" s="28">
        <f>S29/$S$28</f>
        <v>0.33313612742576426</v>
      </c>
    </row>
    <row r="30" spans="1:26" x14ac:dyDescent="0.25">
      <c r="B30" s="365" t="s">
        <v>10</v>
      </c>
      <c r="C30" s="155">
        <v>1624615.3800000001</v>
      </c>
      <c r="D30" s="6">
        <v>630148</v>
      </c>
      <c r="E30" s="6">
        <v>615264</v>
      </c>
      <c r="F30" s="6">
        <v>2034744</v>
      </c>
      <c r="G30" s="6">
        <v>1974965</v>
      </c>
      <c r="H30" s="6">
        <v>1784863</v>
      </c>
      <c r="I30" s="6">
        <v>1654560</v>
      </c>
      <c r="J30" s="6">
        <v>1530999</v>
      </c>
      <c r="K30" s="6">
        <v>1400306</v>
      </c>
      <c r="L30" s="27">
        <v>1258103</v>
      </c>
      <c r="M30" s="27">
        <v>1163037</v>
      </c>
      <c r="N30" s="6">
        <v>976748</v>
      </c>
      <c r="O30" s="6">
        <v>378454</v>
      </c>
      <c r="P30" s="289">
        <v>255736</v>
      </c>
      <c r="Q30" s="367">
        <v>273973</v>
      </c>
      <c r="R30" s="367"/>
      <c r="S30" s="7">
        <f>SUM(C30:P30)</f>
        <v>17282542.379999999</v>
      </c>
      <c r="T30" s="28">
        <f>S30/$S$28</f>
        <v>0.25500661082636855</v>
      </c>
    </row>
    <row r="31" spans="1:26" x14ac:dyDescent="0.25">
      <c r="B31" s="365" t="s">
        <v>11</v>
      </c>
      <c r="C31" s="155">
        <v>2166153.84</v>
      </c>
      <c r="D31" s="6">
        <v>3085206</v>
      </c>
      <c r="E31" s="6">
        <v>2922357</v>
      </c>
      <c r="F31" s="6">
        <v>1594425</v>
      </c>
      <c r="G31" s="6">
        <v>1977402</v>
      </c>
      <c r="H31" s="6">
        <v>1793994</v>
      </c>
      <c r="I31" s="6">
        <v>1663025</v>
      </c>
      <c r="J31" s="6">
        <v>1527638</v>
      </c>
      <c r="K31" s="6">
        <v>1397233</v>
      </c>
      <c r="L31" s="27">
        <v>1292302</v>
      </c>
      <c r="M31" s="27">
        <v>1144100</v>
      </c>
      <c r="N31" s="6">
        <v>994715</v>
      </c>
      <c r="O31" s="6">
        <v>1447836</v>
      </c>
      <c r="P31" s="290">
        <v>732010</v>
      </c>
      <c r="Q31" s="368">
        <v>644799</v>
      </c>
      <c r="R31" s="368"/>
      <c r="S31" s="7">
        <f>SUM(C31:P31)</f>
        <v>23738396.84</v>
      </c>
      <c r="T31" s="28">
        <f>S31/$S$28</f>
        <v>0.35026375121897879</v>
      </c>
    </row>
    <row r="32" spans="1:26" x14ac:dyDescent="0.25">
      <c r="B32" s="30" t="s">
        <v>12</v>
      </c>
      <c r="C32" s="12">
        <v>110053</v>
      </c>
      <c r="D32" s="12">
        <v>99026</v>
      </c>
      <c r="E32" s="10">
        <v>95166</v>
      </c>
      <c r="F32" s="12">
        <v>221040</v>
      </c>
      <c r="G32" s="12">
        <v>198936</v>
      </c>
      <c r="H32" s="10">
        <v>268563</v>
      </c>
      <c r="I32" s="12">
        <v>119149</v>
      </c>
      <c r="J32" s="12">
        <v>438360</v>
      </c>
      <c r="K32" s="12">
        <v>126331</v>
      </c>
      <c r="L32" s="31">
        <v>127973</v>
      </c>
      <c r="M32" s="269">
        <v>167475</v>
      </c>
      <c r="N32" s="263">
        <v>193698</v>
      </c>
      <c r="O32" s="260">
        <v>186207</v>
      </c>
      <c r="P32" s="11">
        <v>66095</v>
      </c>
      <c r="Q32" s="260">
        <v>104580</v>
      </c>
      <c r="R32" s="260">
        <v>163780</v>
      </c>
      <c r="S32" s="11">
        <f>SUM(C32:P32)</f>
        <v>2418072</v>
      </c>
      <c r="T32" s="32">
        <f>S32/$S$28</f>
        <v>3.5679029849666061E-2</v>
      </c>
    </row>
    <row r="33" spans="2:31" x14ac:dyDescent="0.25">
      <c r="B33" s="374" t="s">
        <v>5</v>
      </c>
      <c r="C33" s="7">
        <f>SUM(C34:C35)</f>
        <v>701161</v>
      </c>
      <c r="D33" s="7">
        <f t="shared" ref="D33:P33" si="14">SUM(D34:D35)</f>
        <v>909515</v>
      </c>
      <c r="E33" s="7">
        <f t="shared" si="14"/>
        <v>1018768</v>
      </c>
      <c r="F33" s="7">
        <f t="shared" si="14"/>
        <v>989676</v>
      </c>
      <c r="G33" s="7">
        <f t="shared" si="14"/>
        <v>809189</v>
      </c>
      <c r="H33" s="7">
        <f t="shared" si="14"/>
        <v>979811</v>
      </c>
      <c r="I33" s="7">
        <f t="shared" si="14"/>
        <v>620401</v>
      </c>
      <c r="J33" s="7">
        <f t="shared" si="14"/>
        <v>577968</v>
      </c>
      <c r="K33" s="7">
        <f t="shared" si="14"/>
        <v>519060</v>
      </c>
      <c r="L33" s="270">
        <f t="shared" si="14"/>
        <v>2017565</v>
      </c>
      <c r="M33" s="7">
        <f t="shared" si="14"/>
        <v>1783197</v>
      </c>
      <c r="N33" s="271">
        <f t="shared" si="14"/>
        <v>1612864</v>
      </c>
      <c r="O33" s="271">
        <f t="shared" si="14"/>
        <v>1454417</v>
      </c>
      <c r="P33" s="270">
        <f t="shared" si="14"/>
        <v>601472</v>
      </c>
      <c r="Q33" s="271">
        <v>654389</v>
      </c>
      <c r="R33" s="271"/>
      <c r="S33" s="11">
        <f>SUM(C33:Q33)</f>
        <v>15249453</v>
      </c>
      <c r="T33" s="33">
        <f>S33/S39</f>
        <v>0.18168679832573362</v>
      </c>
      <c r="U33" s="19"/>
    </row>
    <row r="34" spans="2:31" x14ac:dyDescent="0.25">
      <c r="B34" s="375" t="s">
        <v>13</v>
      </c>
      <c r="C34" s="155">
        <v>466787.20603705751</v>
      </c>
      <c r="D34" s="6">
        <v>851149</v>
      </c>
      <c r="E34" s="6">
        <v>686227</v>
      </c>
      <c r="F34" s="6">
        <v>645123</v>
      </c>
      <c r="G34" s="6">
        <v>535817</v>
      </c>
      <c r="H34" s="6">
        <v>683949</v>
      </c>
      <c r="I34" s="6">
        <v>318181</v>
      </c>
      <c r="J34" s="6">
        <v>294930</v>
      </c>
      <c r="K34" s="6">
        <v>261562</v>
      </c>
      <c r="L34" s="256">
        <v>1023481</v>
      </c>
      <c r="M34" s="256">
        <v>892438</v>
      </c>
      <c r="N34" s="256">
        <v>828854</v>
      </c>
      <c r="O34" s="256">
        <v>863669</v>
      </c>
      <c r="P34" s="6">
        <v>349006</v>
      </c>
      <c r="Q34" s="369">
        <v>381323</v>
      </c>
      <c r="R34" s="369"/>
      <c r="S34" s="6">
        <f>SUM(C34:P34)</f>
        <v>8701173.2060370576</v>
      </c>
      <c r="T34" s="28">
        <f>S34/$S$33</f>
        <v>0.57058920120197476</v>
      </c>
      <c r="U34" s="19"/>
    </row>
    <row r="35" spans="2:31" x14ac:dyDescent="0.25">
      <c r="B35" s="376" t="s">
        <v>14</v>
      </c>
      <c r="C35" s="156">
        <v>234373.79396294244</v>
      </c>
      <c r="D35" s="12">
        <v>58366</v>
      </c>
      <c r="E35" s="12">
        <v>332541</v>
      </c>
      <c r="F35" s="12">
        <v>344553</v>
      </c>
      <c r="G35" s="12">
        <v>273372</v>
      </c>
      <c r="H35" s="12">
        <v>295862</v>
      </c>
      <c r="I35" s="12">
        <v>302220</v>
      </c>
      <c r="J35" s="12">
        <v>283038</v>
      </c>
      <c r="K35" s="12">
        <v>257498</v>
      </c>
      <c r="L35" s="257">
        <v>994084</v>
      </c>
      <c r="M35" s="257">
        <v>890759</v>
      </c>
      <c r="N35" s="256">
        <v>784010</v>
      </c>
      <c r="O35" s="257">
        <v>590748</v>
      </c>
      <c r="P35" s="12">
        <v>252466</v>
      </c>
      <c r="Q35" s="371">
        <v>273516</v>
      </c>
      <c r="R35" s="371"/>
      <c r="S35" s="12">
        <f>SUM(C35:P35)</f>
        <v>5893890.7939629424</v>
      </c>
      <c r="T35" s="32">
        <f>S35/$S$33</f>
        <v>0.38649850548494707</v>
      </c>
      <c r="U35" s="19"/>
    </row>
    <row r="36" spans="2:31" x14ac:dyDescent="0.25">
      <c r="B36" s="374" t="s">
        <v>6</v>
      </c>
      <c r="C36" s="7">
        <f>SUM(C37:C38)</f>
        <v>76271</v>
      </c>
      <c r="D36" s="7">
        <f t="shared" ref="D36:K36" si="15">SUM(D37:D38)</f>
        <v>109176</v>
      </c>
      <c r="E36" s="7">
        <f t="shared" si="15"/>
        <v>136217</v>
      </c>
      <c r="F36" s="7">
        <f t="shared" si="15"/>
        <v>108952</v>
      </c>
      <c r="G36" s="7">
        <f t="shared" si="15"/>
        <v>96283</v>
      </c>
      <c r="H36" s="7">
        <f t="shared" si="15"/>
        <v>62859</v>
      </c>
      <c r="I36" s="7">
        <f t="shared" si="15"/>
        <v>51899</v>
      </c>
      <c r="J36" s="7">
        <f t="shared" si="15"/>
        <v>52268</v>
      </c>
      <c r="K36" s="7">
        <f t="shared" si="15"/>
        <v>40452</v>
      </c>
      <c r="L36" s="270">
        <f>SUM(L37:L38)</f>
        <v>53840</v>
      </c>
      <c r="M36" s="7">
        <f>SUM(M37:M38)</f>
        <v>42173</v>
      </c>
      <c r="N36" s="265">
        <f>SUM(N37:N38)</f>
        <v>47346</v>
      </c>
      <c r="O36" s="265">
        <f>SUM(O37:O38)</f>
        <v>27979</v>
      </c>
      <c r="P36" s="292">
        <f>SUM(P37:P38)</f>
        <v>4105</v>
      </c>
      <c r="Q36" s="271">
        <v>0</v>
      </c>
      <c r="R36" s="271"/>
      <c r="S36" s="7">
        <f>SUM(C36:P36)</f>
        <v>909820</v>
      </c>
      <c r="T36" s="33">
        <f>S36/S39</f>
        <v>1.0839882771711154E-2</v>
      </c>
      <c r="AB36" s="3">
        <v>2017</v>
      </c>
      <c r="AC36" s="3" t="s">
        <v>301</v>
      </c>
    </row>
    <row r="37" spans="2:31" x14ac:dyDescent="0.25">
      <c r="B37" s="375" t="s">
        <v>13</v>
      </c>
      <c r="C37" s="178">
        <v>40641.143498159872</v>
      </c>
      <c r="D37" s="37">
        <v>56041</v>
      </c>
      <c r="E37" s="37">
        <v>70343</v>
      </c>
      <c r="F37" s="37">
        <v>56709</v>
      </c>
      <c r="G37" s="37">
        <v>51559</v>
      </c>
      <c r="H37" s="37">
        <v>35383</v>
      </c>
      <c r="I37" s="37">
        <v>28699</v>
      </c>
      <c r="J37" s="37">
        <v>29411</v>
      </c>
      <c r="K37" s="6">
        <v>22528</v>
      </c>
      <c r="L37" s="258">
        <v>29477</v>
      </c>
      <c r="M37" s="221">
        <v>23132</v>
      </c>
      <c r="N37" s="268">
        <v>39119</v>
      </c>
      <c r="O37" s="258">
        <v>27705</v>
      </c>
      <c r="P37" s="221">
        <v>4105</v>
      </c>
      <c r="Q37" s="258">
        <v>0</v>
      </c>
      <c r="R37" s="258"/>
      <c r="S37" s="7">
        <f>SUM(C37:P37)</f>
        <v>514852.14349815989</v>
      </c>
      <c r="T37" s="28">
        <f>S37/$S$36</f>
        <v>0.56588351926552494</v>
      </c>
      <c r="AA37" s="26" t="s">
        <v>17</v>
      </c>
      <c r="AB37" s="43">
        <f>SUM(AB38:AB39)</f>
        <v>1536838</v>
      </c>
    </row>
    <row r="38" spans="2:31" x14ac:dyDescent="0.25">
      <c r="B38" s="376" t="s">
        <v>14</v>
      </c>
      <c r="C38" s="179">
        <v>35629.856501840128</v>
      </c>
      <c r="D38" s="38">
        <v>53135</v>
      </c>
      <c r="E38" s="38">
        <v>65874</v>
      </c>
      <c r="F38" s="38">
        <v>52243</v>
      </c>
      <c r="G38" s="38">
        <v>44724</v>
      </c>
      <c r="H38" s="38">
        <v>27476</v>
      </c>
      <c r="I38" s="38">
        <v>23200</v>
      </c>
      <c r="J38" s="38">
        <v>22857</v>
      </c>
      <c r="K38" s="12">
        <v>17924</v>
      </c>
      <c r="L38" s="259">
        <v>24363</v>
      </c>
      <c r="M38" s="222">
        <v>19041</v>
      </c>
      <c r="N38" s="268">
        <v>8227</v>
      </c>
      <c r="O38" s="259">
        <v>274</v>
      </c>
      <c r="P38" s="222">
        <v>0</v>
      </c>
      <c r="Q38" s="259">
        <v>0</v>
      </c>
      <c r="R38" s="259"/>
      <c r="S38" s="11">
        <f>SUM(C38:P38)</f>
        <v>394967.85650184011</v>
      </c>
      <c r="T38" s="32">
        <f>S38/$S$36</f>
        <v>0.43411648073447506</v>
      </c>
      <c r="AA38" s="5" t="s">
        <v>18</v>
      </c>
      <c r="AB38" s="6">
        <v>1536783</v>
      </c>
    </row>
    <row r="39" spans="2:31" x14ac:dyDescent="0.25">
      <c r="B39" s="39" t="s">
        <v>15</v>
      </c>
      <c r="C39" s="40">
        <f>SUM(C28,C33,C36)</f>
        <v>6794526</v>
      </c>
      <c r="D39" s="40">
        <f t="shared" ref="D39:N39" si="16">SUM(D28,D33,D36)</f>
        <v>7100679</v>
      </c>
      <c r="E39" s="40">
        <f t="shared" si="16"/>
        <v>6833400</v>
      </c>
      <c r="F39" s="40">
        <f t="shared" si="16"/>
        <v>6947883</v>
      </c>
      <c r="G39" s="40">
        <f t="shared" si="16"/>
        <v>6887499</v>
      </c>
      <c r="H39" s="40">
        <f t="shared" si="16"/>
        <v>6624977</v>
      </c>
      <c r="I39" s="40">
        <f t="shared" si="16"/>
        <v>6015102</v>
      </c>
      <c r="J39" s="40">
        <f t="shared" si="16"/>
        <v>5890958</v>
      </c>
      <c r="K39" s="40">
        <f>SUM(K28,K33,K36)</f>
        <v>4990276</v>
      </c>
      <c r="L39" s="40">
        <f>SUM(L28,L33,L36)</f>
        <v>6106580</v>
      </c>
      <c r="M39" s="40">
        <f t="shared" si="16"/>
        <v>5528795</v>
      </c>
      <c r="N39" s="291">
        <f t="shared" si="16"/>
        <v>4960044</v>
      </c>
      <c r="O39" s="41">
        <f>SUM(O28,O33,O36)</f>
        <v>4659099</v>
      </c>
      <c r="P39" s="41">
        <f>SUM(P28,P33,P36)</f>
        <v>2181685</v>
      </c>
      <c r="Q39" s="41">
        <v>2411139</v>
      </c>
      <c r="R39" s="41"/>
      <c r="S39" s="41">
        <f>SUM(C39:Q39)</f>
        <v>83932642</v>
      </c>
      <c r="T39" s="42">
        <v>1</v>
      </c>
      <c r="AA39" s="9" t="s">
        <v>19</v>
      </c>
      <c r="AB39" s="12">
        <v>55</v>
      </c>
    </row>
    <row r="40" spans="2:31" x14ac:dyDescent="0.25">
      <c r="B40" s="196" t="s">
        <v>16</v>
      </c>
      <c r="C40" s="11">
        <f>SUM(C41,C44,C47,)</f>
        <v>796437</v>
      </c>
      <c r="D40" s="11">
        <f t="shared" ref="D40:L40" si="17">SUM(D41,D44,D47)</f>
        <v>868063</v>
      </c>
      <c r="E40" s="11">
        <f t="shared" si="17"/>
        <v>1020895</v>
      </c>
      <c r="F40" s="11">
        <f t="shared" si="17"/>
        <v>1217266</v>
      </c>
      <c r="G40" s="11">
        <f t="shared" si="17"/>
        <v>1522910</v>
      </c>
      <c r="H40" s="11">
        <f t="shared" si="17"/>
        <v>1693695</v>
      </c>
      <c r="I40" s="11">
        <f t="shared" si="17"/>
        <v>1627504</v>
      </c>
      <c r="J40" s="11">
        <f t="shared" si="17"/>
        <v>1645271</v>
      </c>
      <c r="K40" s="11">
        <f t="shared" si="17"/>
        <v>1594629</v>
      </c>
      <c r="L40" s="197">
        <f t="shared" si="17"/>
        <v>1499429</v>
      </c>
      <c r="M40" s="197">
        <f>SUM(M41,M44,M47)</f>
        <v>1572101</v>
      </c>
      <c r="N40" s="197">
        <f>SUM(N41,N44,N47)</f>
        <v>1613625</v>
      </c>
      <c r="O40" s="197">
        <f>SUM(O41,O44,O47)</f>
        <v>1582145</v>
      </c>
      <c r="P40" s="197">
        <f>SUM(P41,P44,P47)</f>
        <v>724340</v>
      </c>
      <c r="Q40" s="372">
        <f>SUM(Q41,Q44,Q47)</f>
        <v>1058732</v>
      </c>
      <c r="R40" s="372">
        <v>1465864</v>
      </c>
      <c r="S40" s="11">
        <f>SUM(C40:Q40)</f>
        <v>20037042</v>
      </c>
      <c r="T40" s="195">
        <f>S40/$S$54</f>
        <v>0.93707356332407366</v>
      </c>
      <c r="AA40" s="2" t="s">
        <v>302</v>
      </c>
      <c r="AB40" s="19"/>
    </row>
    <row r="41" spans="2:31" x14ac:dyDescent="0.25">
      <c r="B41" s="5" t="s">
        <v>17</v>
      </c>
      <c r="C41" s="6">
        <f>SUM(C42:C43)</f>
        <v>755407</v>
      </c>
      <c r="D41" s="6">
        <f t="shared" ref="D41:L41" si="18">SUM(D42:D43)</f>
        <v>835034</v>
      </c>
      <c r="E41" s="6">
        <f t="shared" si="18"/>
        <v>989427</v>
      </c>
      <c r="F41" s="6">
        <f t="shared" si="18"/>
        <v>1184717</v>
      </c>
      <c r="G41" s="6">
        <f t="shared" si="18"/>
        <v>1488369</v>
      </c>
      <c r="H41" s="6">
        <f t="shared" si="18"/>
        <v>1655073</v>
      </c>
      <c r="I41" s="6">
        <f t="shared" si="18"/>
        <v>1592471</v>
      </c>
      <c r="J41" s="6">
        <f t="shared" si="18"/>
        <v>1621200</v>
      </c>
      <c r="K41" s="6">
        <f t="shared" si="18"/>
        <v>1555602</v>
      </c>
      <c r="L41" s="165">
        <f t="shared" si="18"/>
        <v>1459007</v>
      </c>
      <c r="M41" s="165">
        <f>SUM(M42:M43)</f>
        <v>1536838</v>
      </c>
      <c r="N41" s="165">
        <f>SUM(N42:N43)</f>
        <v>1578585</v>
      </c>
      <c r="O41" s="165">
        <f>SUM(O42:O43)</f>
        <v>1541990</v>
      </c>
      <c r="P41" s="165">
        <f>SUM(P42:P43)</f>
        <v>712294</v>
      </c>
      <c r="Q41" s="272">
        <f>SUM(Q42:Q43)</f>
        <v>1031542</v>
      </c>
      <c r="R41" s="272">
        <v>1358736</v>
      </c>
      <c r="S41" s="6">
        <f>SUM(C41:Q41)</f>
        <v>19537556</v>
      </c>
      <c r="T41" s="34">
        <f>S41/$S$40</f>
        <v>0.97507186939070145</v>
      </c>
    </row>
    <row r="42" spans="2:31" x14ac:dyDescent="0.25">
      <c r="B42" s="5" t="s">
        <v>18</v>
      </c>
      <c r="C42" s="6">
        <v>743599</v>
      </c>
      <c r="D42" s="6">
        <v>823675</v>
      </c>
      <c r="E42" s="6">
        <v>978155</v>
      </c>
      <c r="F42" s="6">
        <v>1169295</v>
      </c>
      <c r="G42" s="6">
        <v>1469841</v>
      </c>
      <c r="H42" s="6">
        <v>1633578</v>
      </c>
      <c r="I42" s="6">
        <v>1592469</v>
      </c>
      <c r="J42" s="6">
        <v>1617564</v>
      </c>
      <c r="K42" s="6">
        <v>1552368</v>
      </c>
      <c r="L42" s="165">
        <v>1459007</v>
      </c>
      <c r="M42" s="165">
        <v>1536783</v>
      </c>
      <c r="N42" s="272">
        <v>1577319</v>
      </c>
      <c r="O42" s="6">
        <v>1541966</v>
      </c>
      <c r="P42" s="6">
        <v>712186</v>
      </c>
      <c r="Q42" s="256">
        <f>1028033+3479</f>
        <v>1031512</v>
      </c>
      <c r="R42" s="256">
        <v>1358736</v>
      </c>
      <c r="S42" s="6">
        <f>SUM(C42:P42)</f>
        <v>18407805</v>
      </c>
      <c r="T42" s="34">
        <f>S42/$S$41</f>
        <v>0.94217541846073272</v>
      </c>
    </row>
    <row r="43" spans="2:31" x14ac:dyDescent="0.25">
      <c r="B43" s="9" t="s">
        <v>19</v>
      </c>
      <c r="C43" s="12">
        <v>11808</v>
      </c>
      <c r="D43" s="12">
        <v>11359</v>
      </c>
      <c r="E43" s="12">
        <v>11272</v>
      </c>
      <c r="F43" s="12">
        <v>15422</v>
      </c>
      <c r="G43" s="12">
        <v>18528</v>
      </c>
      <c r="H43" s="12">
        <v>21495</v>
      </c>
      <c r="I43" s="12">
        <v>2</v>
      </c>
      <c r="J43" s="12">
        <v>3636</v>
      </c>
      <c r="K43" s="12">
        <v>3234</v>
      </c>
      <c r="L43" s="10">
        <v>0</v>
      </c>
      <c r="M43" s="10">
        <v>55</v>
      </c>
      <c r="N43" s="273">
        <v>1266</v>
      </c>
      <c r="O43" s="12">
        <v>24</v>
      </c>
      <c r="P43" s="12">
        <v>108</v>
      </c>
      <c r="Q43" s="257">
        <v>30</v>
      </c>
      <c r="R43" s="257">
        <v>74</v>
      </c>
      <c r="S43" s="12">
        <f>SUM(C43:P43)</f>
        <v>98209</v>
      </c>
      <c r="T43" s="36">
        <f>S43/$S$41</f>
        <v>5.0266778505970756E-3</v>
      </c>
      <c r="AA43" s="108"/>
      <c r="AB43" s="108" t="s">
        <v>305</v>
      </c>
      <c r="AC43" s="108" t="s">
        <v>306</v>
      </c>
      <c r="AD43" s="108" t="s">
        <v>307</v>
      </c>
      <c r="AE43" s="108" t="s">
        <v>2</v>
      </c>
    </row>
    <row r="44" spans="2:31" x14ac:dyDescent="0.25">
      <c r="B44" s="5" t="s">
        <v>20</v>
      </c>
      <c r="C44" s="6">
        <f>SUM(C45:C46)</f>
        <v>38012</v>
      </c>
      <c r="D44" s="6">
        <f t="shared" ref="D44:P44" si="19">SUM(D45:D46)</f>
        <v>29408</v>
      </c>
      <c r="E44" s="6">
        <f t="shared" si="19"/>
        <v>27973</v>
      </c>
      <c r="F44" s="6">
        <f t="shared" si="19"/>
        <v>28070</v>
      </c>
      <c r="G44" s="6">
        <f t="shared" si="19"/>
        <v>31946</v>
      </c>
      <c r="H44" s="6">
        <f t="shared" si="19"/>
        <v>35334</v>
      </c>
      <c r="I44" s="6">
        <f t="shared" si="19"/>
        <v>31231</v>
      </c>
      <c r="J44" s="6">
        <f t="shared" si="19"/>
        <v>19816</v>
      </c>
      <c r="K44" s="6">
        <f t="shared" si="19"/>
        <v>35914</v>
      </c>
      <c r="L44" s="165">
        <f t="shared" si="19"/>
        <v>36678</v>
      </c>
      <c r="M44" s="165">
        <f>SUM(M45:M46)</f>
        <v>30815</v>
      </c>
      <c r="N44" s="165">
        <f t="shared" si="19"/>
        <v>31295</v>
      </c>
      <c r="O44" s="165">
        <f t="shared" si="19"/>
        <v>36242</v>
      </c>
      <c r="P44" s="165">
        <f t="shared" si="19"/>
        <v>9276</v>
      </c>
      <c r="Q44" s="272">
        <f>SUM(Q45:Q46)</f>
        <v>22820</v>
      </c>
      <c r="R44" s="272">
        <v>49483</v>
      </c>
      <c r="S44" s="6">
        <f>SUM(C44:P44)</f>
        <v>422010</v>
      </c>
      <c r="T44" s="34">
        <f>S44/$S$40</f>
        <v>2.1061492010647082E-2</v>
      </c>
      <c r="AA44" s="108" t="s">
        <v>303</v>
      </c>
      <c r="AB44" s="217">
        <v>55.84</v>
      </c>
      <c r="AC44" s="217">
        <v>71.099999999999994</v>
      </c>
      <c r="AD44" s="217">
        <v>73.84</v>
      </c>
      <c r="AE44" s="218">
        <f>AVERAGE(AB44:AD44)</f>
        <v>66.926666666666662</v>
      </c>
    </row>
    <row r="45" spans="2:31" x14ac:dyDescent="0.25">
      <c r="B45" s="5" t="s">
        <v>18</v>
      </c>
      <c r="C45" s="6">
        <v>37494</v>
      </c>
      <c r="D45" s="6">
        <v>28943</v>
      </c>
      <c r="E45" s="6">
        <v>27594</v>
      </c>
      <c r="F45" s="6">
        <v>27715</v>
      </c>
      <c r="G45" s="6">
        <v>31642</v>
      </c>
      <c r="H45" s="6">
        <v>35130</v>
      </c>
      <c r="I45" s="6">
        <v>31080</v>
      </c>
      <c r="J45" s="6">
        <v>19657</v>
      </c>
      <c r="K45" s="6">
        <v>35716</v>
      </c>
      <c r="L45" s="165">
        <v>36653</v>
      </c>
      <c r="M45" s="272">
        <v>30656</v>
      </c>
      <c r="N45" s="165">
        <v>31293</v>
      </c>
      <c r="O45" s="6">
        <v>36158</v>
      </c>
      <c r="P45" s="6">
        <v>9208</v>
      </c>
      <c r="Q45" s="256">
        <f>19589+3104</f>
        <v>22693</v>
      </c>
      <c r="R45" s="256">
        <v>49398</v>
      </c>
      <c r="S45" s="6">
        <f>SUM(C45:P45)</f>
        <v>418939</v>
      </c>
      <c r="T45" s="34">
        <f>S45/$S$44</f>
        <v>0.99272292125779005</v>
      </c>
      <c r="AA45" s="108" t="s">
        <v>304</v>
      </c>
      <c r="AB45" s="217">
        <v>44.16</v>
      </c>
      <c r="AC45" s="217">
        <v>28.9</v>
      </c>
      <c r="AD45" s="217">
        <v>26.16</v>
      </c>
      <c r="AE45" s="218">
        <f t="shared" ref="AE45:AE46" si="20">AVERAGE(AB45:AD45)</f>
        <v>33.073333333333331</v>
      </c>
    </row>
    <row r="46" spans="2:31" x14ac:dyDescent="0.25">
      <c r="B46" s="9" t="s">
        <v>19</v>
      </c>
      <c r="C46" s="12">
        <v>518</v>
      </c>
      <c r="D46" s="12">
        <v>465</v>
      </c>
      <c r="E46" s="12">
        <v>379</v>
      </c>
      <c r="F46" s="12">
        <v>355</v>
      </c>
      <c r="G46" s="12">
        <v>304</v>
      </c>
      <c r="H46" s="12">
        <v>204</v>
      </c>
      <c r="I46" s="12">
        <v>151</v>
      </c>
      <c r="J46" s="12">
        <v>159</v>
      </c>
      <c r="K46" s="12">
        <v>198</v>
      </c>
      <c r="L46" s="10">
        <v>25</v>
      </c>
      <c r="M46" s="273">
        <v>159</v>
      </c>
      <c r="N46" s="10">
        <v>2</v>
      </c>
      <c r="O46" s="12">
        <v>84</v>
      </c>
      <c r="P46" s="12">
        <v>68</v>
      </c>
      <c r="Q46" s="257">
        <v>127</v>
      </c>
      <c r="R46" s="257">
        <v>85</v>
      </c>
      <c r="S46" s="12">
        <f>SUM(C46:P46)</f>
        <v>3071</v>
      </c>
      <c r="T46" s="36">
        <f>S46/$S$44</f>
        <v>7.2770787422099005E-3</v>
      </c>
      <c r="AA46" s="217"/>
      <c r="AB46" s="217">
        <f>SUM(AB44:AB45)</f>
        <v>100</v>
      </c>
      <c r="AC46" s="217">
        <f t="shared" ref="AC46:AD46" si="21">SUM(AC44:AC45)</f>
        <v>100</v>
      </c>
      <c r="AD46" s="217">
        <f t="shared" si="21"/>
        <v>100</v>
      </c>
      <c r="AE46" s="108">
        <f t="shared" si="20"/>
        <v>100</v>
      </c>
    </row>
    <row r="47" spans="2:31" x14ac:dyDescent="0.25">
      <c r="B47" s="5" t="s">
        <v>21</v>
      </c>
      <c r="C47" s="6">
        <f>SUM(C48:C49)</f>
        <v>3018</v>
      </c>
      <c r="D47" s="6">
        <f t="shared" ref="D47:P47" si="22">SUM(D48:D49)</f>
        <v>3621</v>
      </c>
      <c r="E47" s="6">
        <f t="shared" si="22"/>
        <v>3495</v>
      </c>
      <c r="F47" s="6">
        <f t="shared" si="22"/>
        <v>4479</v>
      </c>
      <c r="G47" s="6">
        <f t="shared" si="22"/>
        <v>2595</v>
      </c>
      <c r="H47" s="6">
        <f t="shared" si="22"/>
        <v>3288</v>
      </c>
      <c r="I47" s="6">
        <f t="shared" si="22"/>
        <v>3802</v>
      </c>
      <c r="J47" s="6">
        <f t="shared" si="22"/>
        <v>4255</v>
      </c>
      <c r="K47" s="6">
        <f t="shared" si="22"/>
        <v>3113</v>
      </c>
      <c r="L47" s="165">
        <f t="shared" si="22"/>
        <v>3744</v>
      </c>
      <c r="M47" s="165">
        <f t="shared" si="22"/>
        <v>4448</v>
      </c>
      <c r="N47" s="165">
        <f t="shared" si="22"/>
        <v>3745</v>
      </c>
      <c r="O47" s="165">
        <f t="shared" si="22"/>
        <v>3913</v>
      </c>
      <c r="P47" s="165">
        <f t="shared" si="22"/>
        <v>2770</v>
      </c>
      <c r="Q47" s="272">
        <f>SUM(Q48:Q49)</f>
        <v>4370</v>
      </c>
      <c r="R47" s="272">
        <v>58001</v>
      </c>
      <c r="S47" s="6">
        <f>SUM(C47:P47)</f>
        <v>50286</v>
      </c>
      <c r="T47" s="34">
        <f>S47/$S$40</f>
        <v>2.5096518737646005E-3</v>
      </c>
    </row>
    <row r="48" spans="2:31" x14ac:dyDescent="0.25">
      <c r="B48" s="5" t="s">
        <v>18</v>
      </c>
      <c r="C48" s="6">
        <v>2482</v>
      </c>
      <c r="D48" s="6">
        <v>2919</v>
      </c>
      <c r="E48" s="6">
        <v>2969</v>
      </c>
      <c r="F48" s="6">
        <v>3769</v>
      </c>
      <c r="G48" s="6">
        <v>2370</v>
      </c>
      <c r="H48" s="6">
        <v>3082</v>
      </c>
      <c r="I48" s="6">
        <v>3606</v>
      </c>
      <c r="J48" s="6">
        <v>4019</v>
      </c>
      <c r="K48" s="6">
        <v>2906</v>
      </c>
      <c r="L48" s="165">
        <v>3744</v>
      </c>
      <c r="M48" s="165">
        <v>4254</v>
      </c>
      <c r="N48" s="165">
        <v>3744</v>
      </c>
      <c r="O48" s="6">
        <v>3601</v>
      </c>
      <c r="P48" s="6">
        <v>2724</v>
      </c>
      <c r="Q48" s="256">
        <v>4148</v>
      </c>
      <c r="R48" s="256">
        <v>57730</v>
      </c>
      <c r="S48" s="6">
        <f>SUM(C48:Q48)</f>
        <v>50337</v>
      </c>
      <c r="T48" s="34">
        <f>S48/$S$47</f>
        <v>1.0010141987829615</v>
      </c>
    </row>
    <row r="49" spans="2:21" x14ac:dyDescent="0.25">
      <c r="B49" s="9" t="s">
        <v>19</v>
      </c>
      <c r="C49" s="12">
        <v>536</v>
      </c>
      <c r="D49" s="12">
        <v>702</v>
      </c>
      <c r="E49" s="12">
        <v>526</v>
      </c>
      <c r="F49" s="12">
        <v>710</v>
      </c>
      <c r="G49" s="12">
        <v>225</v>
      </c>
      <c r="H49" s="12">
        <v>206</v>
      </c>
      <c r="I49" s="12">
        <v>196</v>
      </c>
      <c r="J49" s="12">
        <v>236</v>
      </c>
      <c r="K49" s="12">
        <v>207</v>
      </c>
      <c r="L49" s="10">
        <v>0</v>
      </c>
      <c r="M49" s="10">
        <v>194</v>
      </c>
      <c r="N49" s="10">
        <v>1</v>
      </c>
      <c r="O49" s="12">
        <v>312</v>
      </c>
      <c r="P49" s="12">
        <v>46</v>
      </c>
      <c r="Q49" s="257">
        <v>222</v>
      </c>
      <c r="R49" s="257">
        <v>271</v>
      </c>
      <c r="S49" s="12">
        <f>SUM(C49:Q49)</f>
        <v>4319</v>
      </c>
      <c r="T49" s="36">
        <f>S49/$S$47</f>
        <v>8.5888716541383289E-2</v>
      </c>
    </row>
    <row r="50" spans="2:21" x14ac:dyDescent="0.25">
      <c r="B50" s="23" t="s">
        <v>22</v>
      </c>
      <c r="C50" s="24">
        <f>SUM(C51:C53)</f>
        <v>23859</v>
      </c>
      <c r="D50" s="264">
        <f>SUM(D51:D53)</f>
        <v>26433</v>
      </c>
      <c r="E50" s="24">
        <f t="shared" ref="E50:K50" si="23">SUM(E51:E53)</f>
        <v>26849</v>
      </c>
      <c r="F50" s="24">
        <f t="shared" si="23"/>
        <v>26678</v>
      </c>
      <c r="G50" s="24">
        <f t="shared" si="23"/>
        <v>29732</v>
      </c>
      <c r="H50" s="24">
        <f t="shared" si="23"/>
        <v>33523</v>
      </c>
      <c r="I50" s="24">
        <f t="shared" si="23"/>
        <v>80018</v>
      </c>
      <c r="J50" s="24">
        <f t="shared" si="23"/>
        <v>220844</v>
      </c>
      <c r="K50" s="24">
        <f t="shared" si="23"/>
        <v>216728</v>
      </c>
      <c r="L50" s="264">
        <f t="shared" ref="L50:Q50" si="24">SUM(L51:L53)</f>
        <v>160488</v>
      </c>
      <c r="M50" s="264">
        <f t="shared" si="24"/>
        <v>132497</v>
      </c>
      <c r="N50" s="264">
        <f t="shared" si="24"/>
        <v>118242</v>
      </c>
      <c r="O50" s="24">
        <f t="shared" si="24"/>
        <v>130127</v>
      </c>
      <c r="P50" s="24">
        <f t="shared" si="24"/>
        <v>58314</v>
      </c>
      <c r="Q50" s="373">
        <f t="shared" si="24"/>
        <v>61197</v>
      </c>
      <c r="R50" s="373">
        <v>79064</v>
      </c>
      <c r="S50" s="24">
        <f>SUM(C50:Q50)</f>
        <v>1345529</v>
      </c>
      <c r="T50" s="195">
        <f>S50/$S$54</f>
        <v>6.2926436675926387E-2</v>
      </c>
      <c r="U50" s="19"/>
    </row>
    <row r="51" spans="2:21" x14ac:dyDescent="0.25">
      <c r="B51" s="5" t="s">
        <v>23</v>
      </c>
      <c r="C51" s="6">
        <f>'[1]1.5 - Emb_Desemb_Regionais'!C6</f>
        <v>4608</v>
      </c>
      <c r="D51" s="282">
        <f>(C51+E51)/2</f>
        <v>3821</v>
      </c>
      <c r="E51" s="6">
        <f>'[1]1.5 - Emb_Desemb_Regionais'!E6</f>
        <v>3034</v>
      </c>
      <c r="F51" s="6">
        <f>'[1]1.5 - Emb_Desemb_Regionais'!F6</f>
        <v>5466</v>
      </c>
      <c r="G51" s="6">
        <f>'[1]1.5 - Emb_Desemb_Regionais'!G6</f>
        <v>10485</v>
      </c>
      <c r="H51" s="6">
        <f>'[1]1.5 - Emb_Desemb_Regionais'!H6</f>
        <v>10551</v>
      </c>
      <c r="I51" s="6">
        <f>'[1]1.5 - Emb_Desemb_Regionais'!I6</f>
        <v>16402</v>
      </c>
      <c r="J51" s="6">
        <f>'[1]1.5 - Emb_Desemb_Regionais'!J6</f>
        <v>18814</v>
      </c>
      <c r="K51" s="6">
        <f>'[1]1.5 - Emb_Desemb_Regionais'!K6</f>
        <v>24112</v>
      </c>
      <c r="L51" s="282">
        <f>(K51+M51)/2</f>
        <v>20172</v>
      </c>
      <c r="M51" s="165">
        <f>'[1]1.5 - Emb_Desemb_Regionais'!M6</f>
        <v>16232</v>
      </c>
      <c r="N51" s="165">
        <f>'[2]Bonito - MS'!$D$16+'[2]Bonito - MS'!$E$16</f>
        <v>18356</v>
      </c>
      <c r="O51" s="6">
        <v>17379</v>
      </c>
      <c r="P51" s="6">
        <v>6727</v>
      </c>
      <c r="Q51" s="256">
        <v>22186</v>
      </c>
      <c r="R51" s="256">
        <v>52233</v>
      </c>
      <c r="S51" s="6">
        <f>SUM(C51:P51)</f>
        <v>176159</v>
      </c>
      <c r="T51" s="34">
        <f>S51/$S$50</f>
        <v>0.13092174156038258</v>
      </c>
      <c r="U51" s="19"/>
    </row>
    <row r="52" spans="2:21" x14ac:dyDescent="0.25">
      <c r="B52" s="5" t="s">
        <v>24</v>
      </c>
      <c r="C52" s="6">
        <f>'[1]1.5 - Emb_Desemb_Regionais'!C7</f>
        <v>19251</v>
      </c>
      <c r="D52" s="6">
        <f>'[1]1.5 - Emb_Desemb_Regionais'!D7</f>
        <v>22612</v>
      </c>
      <c r="E52" s="6">
        <f>'[1]1.5 - Emb_Desemb_Regionais'!E7</f>
        <v>23815</v>
      </c>
      <c r="F52" s="6">
        <f>'[1]1.5 - Emb_Desemb_Regionais'!F7</f>
        <v>21212</v>
      </c>
      <c r="G52" s="6">
        <f>'[1]1.5 - Emb_Desemb_Regionais'!G7</f>
        <v>19247</v>
      </c>
      <c r="H52" s="6">
        <f>'[1]1.5 - Emb_Desemb_Regionais'!H7</f>
        <v>22972</v>
      </c>
      <c r="I52" s="6">
        <f>'[1]1.5 - Emb_Desemb_Regionais'!I7</f>
        <v>63616</v>
      </c>
      <c r="J52" s="6">
        <f>'[1]1.5 - Emb_Desemb_Regionais'!J7</f>
        <v>106448</v>
      </c>
      <c r="K52" s="6">
        <f>'[1]1.5 - Emb_Desemb_Regionais'!K7</f>
        <v>108927</v>
      </c>
      <c r="L52" s="6">
        <f>'[1]1.5 - Emb_Desemb_Regionais'!L7</f>
        <v>75125</v>
      </c>
      <c r="M52" s="6">
        <f>'[1]1.5 - Emb_Desemb_Regionais'!M7</f>
        <v>58140</v>
      </c>
      <c r="N52" s="6">
        <v>62681</v>
      </c>
      <c r="O52" s="6">
        <v>82203</v>
      </c>
      <c r="P52" s="6">
        <v>45146</v>
      </c>
      <c r="Q52" s="256">
        <v>17883</v>
      </c>
      <c r="R52" s="256">
        <v>0</v>
      </c>
      <c r="S52" s="6">
        <f>SUM(C52:R52)</f>
        <v>749278</v>
      </c>
      <c r="T52" s="34">
        <f>S52/$S$50</f>
        <v>0.55686499510601406</v>
      </c>
      <c r="U52" s="19"/>
    </row>
    <row r="53" spans="2:21" x14ac:dyDescent="0.25">
      <c r="B53" s="9" t="s">
        <v>25</v>
      </c>
      <c r="C53" s="12" t="s">
        <v>26</v>
      </c>
      <c r="D53" s="12" t="s">
        <v>26</v>
      </c>
      <c r="E53" s="12" t="s">
        <v>26</v>
      </c>
      <c r="F53" s="12" t="s">
        <v>26</v>
      </c>
      <c r="G53" s="12" t="s">
        <v>26</v>
      </c>
      <c r="H53" s="12" t="s">
        <v>26</v>
      </c>
      <c r="I53" s="12" t="s">
        <v>26</v>
      </c>
      <c r="J53" s="12">
        <v>95582</v>
      </c>
      <c r="K53" s="12">
        <v>83689</v>
      </c>
      <c r="L53" s="12">
        <v>65191</v>
      </c>
      <c r="M53" s="12">
        <v>58125</v>
      </c>
      <c r="N53" s="12">
        <v>37205</v>
      </c>
      <c r="O53" s="12">
        <v>30545</v>
      </c>
      <c r="P53" s="12">
        <v>6441</v>
      </c>
      <c r="Q53" s="257">
        <v>21128</v>
      </c>
      <c r="R53" s="257">
        <v>26831</v>
      </c>
      <c r="S53" s="12">
        <f>SUM(C53:R53)</f>
        <v>424737</v>
      </c>
      <c r="T53" s="36">
        <f>S53/$S$50</f>
        <v>0.31566543716263268</v>
      </c>
      <c r="U53" s="19"/>
    </row>
    <row r="54" spans="2:21" x14ac:dyDescent="0.25">
      <c r="B54" s="14" t="s">
        <v>27</v>
      </c>
      <c r="C54" s="267">
        <f t="shared" ref="C54:L54" si="25">SUM(C40,C50)</f>
        <v>820296</v>
      </c>
      <c r="D54" s="267">
        <f t="shared" si="25"/>
        <v>894496</v>
      </c>
      <c r="E54" s="267">
        <f t="shared" si="25"/>
        <v>1047744</v>
      </c>
      <c r="F54" s="15">
        <f t="shared" si="25"/>
        <v>1243944</v>
      </c>
      <c r="G54" s="15">
        <f t="shared" si="25"/>
        <v>1552642</v>
      </c>
      <c r="H54" s="15">
        <f t="shared" si="25"/>
        <v>1727218</v>
      </c>
      <c r="I54" s="15">
        <f t="shared" si="25"/>
        <v>1707522</v>
      </c>
      <c r="J54" s="15">
        <f t="shared" si="25"/>
        <v>1866115</v>
      </c>
      <c r="K54" s="15">
        <f t="shared" si="25"/>
        <v>1811357</v>
      </c>
      <c r="L54" s="15">
        <f t="shared" si="25"/>
        <v>1659917</v>
      </c>
      <c r="M54" s="15">
        <f>SUM(M40,M50)</f>
        <v>1704598</v>
      </c>
      <c r="N54" s="15">
        <f>SUM(N40,N50)</f>
        <v>1731867</v>
      </c>
      <c r="O54" s="15">
        <f>SUM(O40,O50)</f>
        <v>1712272</v>
      </c>
      <c r="P54" s="15">
        <f>SUM(P40,P50)</f>
        <v>782654</v>
      </c>
      <c r="Q54" s="15">
        <f>SUM(Q50,Q40)</f>
        <v>1119929</v>
      </c>
      <c r="R54" s="15">
        <v>1544928</v>
      </c>
      <c r="S54" s="15">
        <f>SUM(C54:Q54)</f>
        <v>21382571</v>
      </c>
      <c r="T54" s="44">
        <f>S54/$S$54</f>
        <v>1</v>
      </c>
    </row>
    <row r="55" spans="2:21" x14ac:dyDescent="0.25">
      <c r="B55" s="45" t="s">
        <v>28</v>
      </c>
      <c r="C55" s="46">
        <f t="shared" ref="C55:M55" si="26">SUM(C28,C33,C36,C40,C50)</f>
        <v>7614822</v>
      </c>
      <c r="D55" s="46">
        <f t="shared" si="26"/>
        <v>7995175</v>
      </c>
      <c r="E55" s="46">
        <f t="shared" si="26"/>
        <v>7881144</v>
      </c>
      <c r="F55" s="46">
        <f t="shared" si="26"/>
        <v>8191827</v>
      </c>
      <c r="G55" s="46">
        <f t="shared" si="26"/>
        <v>8440141</v>
      </c>
      <c r="H55" s="46">
        <f t="shared" si="26"/>
        <v>8352195</v>
      </c>
      <c r="I55" s="46">
        <f t="shared" si="26"/>
        <v>7722624</v>
      </c>
      <c r="J55" s="46">
        <f t="shared" si="26"/>
        <v>7757073</v>
      </c>
      <c r="K55" s="46">
        <f t="shared" si="26"/>
        <v>6801633</v>
      </c>
      <c r="L55" s="46">
        <f t="shared" si="26"/>
        <v>7766497</v>
      </c>
      <c r="M55" s="46">
        <f t="shared" si="26"/>
        <v>7233393</v>
      </c>
      <c r="N55" s="46">
        <f t="shared" ref="N55:O55" si="27">SUM(N28,N33,N36,N40,N50)</f>
        <v>6691911</v>
      </c>
      <c r="O55" s="46">
        <f t="shared" si="27"/>
        <v>6371371</v>
      </c>
      <c r="P55" s="46">
        <f>SUM(P28,P33,P36,P40,P50)</f>
        <v>2964339</v>
      </c>
      <c r="Q55" s="46">
        <f>SUM(Q50,Q40,Q36,Q33,Q28)</f>
        <v>3530618</v>
      </c>
      <c r="R55" s="46"/>
      <c r="S55" s="17">
        <f>SUM(C55:Q55)</f>
        <v>105314763</v>
      </c>
      <c r="T55" s="47">
        <f>S55/$S$55</f>
        <v>1</v>
      </c>
    </row>
    <row r="56" spans="2:21" ht="3.75" customHeight="1" x14ac:dyDescent="0.25">
      <c r="B56" s="278"/>
      <c r="C56" s="280"/>
      <c r="D56" s="280"/>
      <c r="E56" s="280"/>
      <c r="F56" s="280"/>
      <c r="G56" s="280"/>
      <c r="H56" s="280"/>
      <c r="I56" s="280"/>
      <c r="J56" s="280"/>
      <c r="K56" s="281"/>
      <c r="L56" s="281"/>
      <c r="M56" s="281"/>
      <c r="N56" s="281"/>
      <c r="O56" s="281"/>
      <c r="P56" s="281"/>
      <c r="Q56" s="281"/>
      <c r="R56" s="281"/>
      <c r="S56" s="6"/>
      <c r="T56" s="279"/>
    </row>
    <row r="57" spans="2:21" x14ac:dyDescent="0.25">
      <c r="B57" s="173" t="s">
        <v>32</v>
      </c>
      <c r="C57" s="280"/>
      <c r="D57" s="280"/>
      <c r="E57" s="280"/>
      <c r="F57" s="280"/>
      <c r="G57" s="280"/>
      <c r="H57" s="280"/>
      <c r="I57" s="280"/>
      <c r="J57" s="280"/>
      <c r="K57" s="281"/>
      <c r="L57" s="281"/>
      <c r="M57" s="281"/>
      <c r="N57" s="281"/>
      <c r="O57" s="281"/>
      <c r="P57" s="281"/>
      <c r="Q57" s="281"/>
      <c r="R57" s="281"/>
      <c r="S57" s="6"/>
      <c r="T57" s="279"/>
    </row>
    <row r="58" spans="2:21" ht="15" customHeight="1" x14ac:dyDescent="0.25">
      <c r="B58" s="388" t="s">
        <v>309</v>
      </c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388"/>
      <c r="S58" s="388"/>
      <c r="T58" s="388"/>
    </row>
    <row r="59" spans="2:21" x14ac:dyDescent="0.25">
      <c r="B59" s="388"/>
      <c r="C59" s="388"/>
      <c r="D59" s="388"/>
      <c r="E59" s="388"/>
      <c r="F59" s="388"/>
      <c r="G59" s="388"/>
      <c r="H59" s="388"/>
      <c r="I59" s="388"/>
      <c r="J59" s="388"/>
      <c r="K59" s="388"/>
      <c r="L59" s="388"/>
      <c r="M59" s="388"/>
      <c r="N59" s="388"/>
      <c r="O59" s="388"/>
      <c r="P59" s="388"/>
      <c r="Q59" s="388"/>
      <c r="R59" s="388"/>
      <c r="S59" s="388"/>
      <c r="T59" s="388"/>
    </row>
    <row r="60" spans="2:21" x14ac:dyDescent="0.25">
      <c r="B60" s="388"/>
      <c r="C60" s="388"/>
      <c r="D60" s="388"/>
      <c r="E60" s="388"/>
      <c r="F60" s="388"/>
      <c r="G60" s="388"/>
      <c r="H60" s="388"/>
      <c r="I60" s="388"/>
      <c r="J60" s="388"/>
      <c r="K60" s="388"/>
      <c r="L60" s="388"/>
      <c r="M60" s="388"/>
      <c r="N60" s="388"/>
      <c r="O60" s="388"/>
      <c r="P60" s="388"/>
      <c r="Q60" s="388"/>
      <c r="R60" s="388"/>
      <c r="S60" s="388"/>
      <c r="T60" s="388"/>
    </row>
    <row r="61" spans="2:21" x14ac:dyDescent="0.25">
      <c r="B61" s="388"/>
      <c r="C61" s="388"/>
      <c r="D61" s="388"/>
      <c r="E61" s="388"/>
      <c r="F61" s="388"/>
      <c r="G61" s="388"/>
      <c r="H61" s="388"/>
      <c r="I61" s="388"/>
      <c r="J61" s="388"/>
      <c r="K61" s="388"/>
      <c r="L61" s="388"/>
      <c r="M61" s="388"/>
      <c r="N61" s="388"/>
      <c r="O61" s="388"/>
      <c r="P61" s="388"/>
      <c r="Q61" s="388"/>
      <c r="R61" s="388"/>
      <c r="S61" s="388"/>
      <c r="T61" s="388"/>
    </row>
    <row r="62" spans="2:21" x14ac:dyDescent="0.25">
      <c r="B62" s="388"/>
      <c r="C62" s="388"/>
      <c r="D62" s="388"/>
      <c r="E62" s="388"/>
      <c r="F62" s="388"/>
      <c r="G62" s="388"/>
      <c r="H62" s="388"/>
      <c r="I62" s="388"/>
      <c r="J62" s="388"/>
      <c r="K62" s="388"/>
      <c r="L62" s="388"/>
      <c r="M62" s="388"/>
      <c r="N62" s="388"/>
      <c r="O62" s="388"/>
      <c r="P62" s="388"/>
      <c r="Q62" s="388"/>
      <c r="R62" s="388"/>
      <c r="S62" s="388"/>
      <c r="T62" s="388"/>
    </row>
    <row r="63" spans="2:21" x14ac:dyDescent="0.25">
      <c r="B63" s="388"/>
      <c r="C63" s="388"/>
      <c r="D63" s="388"/>
      <c r="E63" s="388"/>
      <c r="F63" s="388"/>
      <c r="G63" s="388"/>
      <c r="H63" s="388"/>
      <c r="I63" s="388"/>
      <c r="J63" s="388"/>
      <c r="K63" s="388"/>
      <c r="L63" s="388"/>
      <c r="M63" s="388"/>
      <c r="N63" s="388"/>
      <c r="O63" s="388"/>
      <c r="P63" s="388"/>
      <c r="Q63" s="388"/>
      <c r="R63" s="388"/>
      <c r="S63" s="388"/>
      <c r="T63" s="388"/>
    </row>
    <row r="64" spans="2:21" x14ac:dyDescent="0.25">
      <c r="B64" s="388"/>
      <c r="C64" s="388"/>
      <c r="D64" s="388"/>
      <c r="E64" s="388"/>
      <c r="F64" s="388"/>
      <c r="G64" s="388"/>
      <c r="H64" s="388"/>
      <c r="I64" s="388"/>
      <c r="J64" s="388"/>
      <c r="K64" s="388"/>
      <c r="L64" s="388"/>
      <c r="M64" s="388"/>
      <c r="N64" s="388"/>
      <c r="O64" s="388"/>
      <c r="P64" s="388"/>
      <c r="Q64" s="388"/>
      <c r="R64" s="388"/>
      <c r="S64" s="388"/>
      <c r="T64" s="388"/>
    </row>
    <row r="65" spans="2:20" x14ac:dyDescent="0.25">
      <c r="B65" s="388"/>
      <c r="C65" s="388"/>
      <c r="D65" s="388"/>
      <c r="E65" s="388"/>
      <c r="F65" s="388"/>
      <c r="G65" s="388"/>
      <c r="H65" s="388"/>
      <c r="I65" s="388"/>
      <c r="J65" s="388"/>
      <c r="K65" s="388"/>
      <c r="L65" s="388"/>
      <c r="M65" s="388"/>
      <c r="N65" s="388"/>
      <c r="O65" s="388"/>
      <c r="P65" s="388"/>
      <c r="Q65" s="388"/>
      <c r="R65" s="388"/>
      <c r="S65" s="388"/>
      <c r="T65" s="388"/>
    </row>
    <row r="66" spans="2:20" ht="12.75" customHeight="1" x14ac:dyDescent="0.25">
      <c r="B66" s="388"/>
      <c r="C66" s="388"/>
      <c r="D66" s="388"/>
      <c r="E66" s="388"/>
      <c r="F66" s="388"/>
      <c r="G66" s="388"/>
      <c r="H66" s="388"/>
      <c r="I66" s="388"/>
      <c r="J66" s="388"/>
      <c r="K66" s="388"/>
      <c r="L66" s="388"/>
      <c r="M66" s="388"/>
      <c r="N66" s="388"/>
      <c r="O66" s="388"/>
      <c r="P66" s="388"/>
      <c r="Q66" s="388"/>
      <c r="R66" s="388"/>
      <c r="S66" s="388"/>
      <c r="T66" s="388"/>
    </row>
    <row r="67" spans="2:20" x14ac:dyDescent="0.25">
      <c r="B67" s="395" t="s">
        <v>244</v>
      </c>
      <c r="C67" s="395"/>
      <c r="D67" s="395"/>
      <c r="E67" s="395"/>
      <c r="F67" s="395"/>
      <c r="G67" s="395"/>
      <c r="H67" s="395"/>
      <c r="I67" s="395"/>
      <c r="J67" s="395"/>
      <c r="K67" s="395"/>
      <c r="L67" s="395"/>
      <c r="M67" s="395"/>
      <c r="N67" s="395"/>
      <c r="O67" s="395"/>
      <c r="P67" s="395"/>
      <c r="Q67" s="395"/>
      <c r="R67" s="395"/>
      <c r="S67" s="395"/>
      <c r="T67" s="395"/>
    </row>
    <row r="68" spans="2:20" x14ac:dyDescent="0.25">
      <c r="B68" s="391" t="s">
        <v>30</v>
      </c>
      <c r="C68" s="391"/>
      <c r="D68" s="391"/>
      <c r="E68" s="391"/>
      <c r="F68" s="391"/>
      <c r="G68" s="391"/>
      <c r="H68" s="391"/>
      <c r="I68" s="391"/>
      <c r="J68" s="391"/>
      <c r="K68" s="391"/>
      <c r="L68" s="391"/>
      <c r="M68" s="391"/>
      <c r="N68" s="391"/>
      <c r="O68" s="391"/>
      <c r="P68" s="391"/>
      <c r="Q68" s="391"/>
      <c r="R68" s="391"/>
      <c r="S68" s="391"/>
      <c r="T68" s="391"/>
    </row>
    <row r="69" spans="2:20" ht="15.75" thickBot="1" x14ac:dyDescent="0.3">
      <c r="B69" s="393" t="s">
        <v>31</v>
      </c>
      <c r="C69" s="393"/>
      <c r="D69" s="393"/>
      <c r="E69" s="393"/>
      <c r="F69" s="393"/>
      <c r="G69" s="393"/>
      <c r="H69" s="393"/>
      <c r="I69" s="393"/>
      <c r="J69" s="393"/>
      <c r="K69" s="393"/>
      <c r="L69" s="393"/>
      <c r="M69" s="393"/>
      <c r="N69" s="393"/>
      <c r="O69" s="393"/>
      <c r="P69" s="393"/>
      <c r="Q69" s="393"/>
      <c r="R69" s="393"/>
      <c r="S69" s="393"/>
      <c r="T69" s="393"/>
    </row>
    <row r="70" spans="2:20" ht="15.75" thickBot="1" x14ac:dyDescent="0.3">
      <c r="B70" s="1" t="s">
        <v>308</v>
      </c>
      <c r="C70" s="329"/>
    </row>
    <row r="88" spans="2:21" ht="15.75" x14ac:dyDescent="0.25">
      <c r="B88" s="387" t="s">
        <v>339</v>
      </c>
      <c r="C88" s="387"/>
      <c r="D88" s="387"/>
      <c r="E88" s="387"/>
      <c r="F88" s="387"/>
      <c r="G88" s="387"/>
      <c r="H88" s="278"/>
      <c r="I88" s="278"/>
      <c r="J88" s="278"/>
    </row>
    <row r="89" spans="2:21" x14ac:dyDescent="0.25">
      <c r="B89" s="4" t="s">
        <v>240</v>
      </c>
      <c r="C89" s="22">
        <v>2017</v>
      </c>
      <c r="D89" s="22">
        <v>2018</v>
      </c>
      <c r="E89" s="22">
        <v>2019</v>
      </c>
      <c r="F89" s="22">
        <v>2020</v>
      </c>
      <c r="G89" s="4" t="s">
        <v>1</v>
      </c>
      <c r="H89" s="4" t="s">
        <v>3</v>
      </c>
      <c r="I89" s="5"/>
      <c r="J89" s="5"/>
      <c r="S89" s="2"/>
      <c r="T89" s="2"/>
      <c r="U89" s="2"/>
    </row>
    <row r="90" spans="2:21" x14ac:dyDescent="0.25">
      <c r="B90" s="283" t="s">
        <v>16</v>
      </c>
      <c r="C90" s="284">
        <v>1572101</v>
      </c>
      <c r="D90" s="284">
        <v>1613625</v>
      </c>
      <c r="E90" s="284">
        <v>1582145</v>
      </c>
      <c r="F90" s="284">
        <v>724340</v>
      </c>
      <c r="G90" s="284">
        <f>SUM(C90:F90)</f>
        <v>5492211</v>
      </c>
      <c r="H90" s="285">
        <f>G90/$G$104</f>
        <v>0.92595666008192679</v>
      </c>
      <c r="I90" s="5"/>
      <c r="J90" s="20"/>
      <c r="S90" s="2"/>
      <c r="T90" s="2"/>
      <c r="U90" s="2"/>
    </row>
    <row r="91" spans="2:21" x14ac:dyDescent="0.25">
      <c r="B91" s="20" t="s">
        <v>17</v>
      </c>
      <c r="C91" s="7">
        <v>1536838</v>
      </c>
      <c r="D91" s="7">
        <v>1578585</v>
      </c>
      <c r="E91" s="7">
        <v>1541990</v>
      </c>
      <c r="F91" s="165">
        <f>SUM(F92:F93)</f>
        <v>712294</v>
      </c>
      <c r="G91" s="7">
        <f>SUM(C91:F91)</f>
        <v>5369707</v>
      </c>
      <c r="H91" s="33">
        <f t="shared" ref="H91:H99" si="28">G91/$G$90</f>
        <v>0.97769495745884494</v>
      </c>
      <c r="I91" s="5"/>
      <c r="J91" s="5"/>
      <c r="S91" s="2"/>
      <c r="T91" s="2"/>
      <c r="U91" s="2"/>
    </row>
    <row r="92" spans="2:21" x14ac:dyDescent="0.25">
      <c r="B92" s="5" t="s">
        <v>18</v>
      </c>
      <c r="C92" s="6">
        <v>1536783</v>
      </c>
      <c r="D92" s="6">
        <v>1577319</v>
      </c>
      <c r="E92" s="6">
        <v>1541966</v>
      </c>
      <c r="F92" s="6">
        <v>712186</v>
      </c>
      <c r="G92" s="6">
        <f>SUM(C92:F92)</f>
        <v>5368254</v>
      </c>
      <c r="H92" s="34">
        <f t="shared" si="28"/>
        <v>0.97743040098058864</v>
      </c>
      <c r="I92" s="5"/>
      <c r="J92" s="5"/>
      <c r="S92" s="2"/>
      <c r="T92" s="2"/>
      <c r="U92" s="2"/>
    </row>
    <row r="93" spans="2:21" x14ac:dyDescent="0.25">
      <c r="B93" s="9" t="s">
        <v>19</v>
      </c>
      <c r="C93" s="12">
        <v>55</v>
      </c>
      <c r="D93" s="12">
        <v>1266</v>
      </c>
      <c r="E93" s="12">
        <v>24</v>
      </c>
      <c r="F93" s="12">
        <v>108</v>
      </c>
      <c r="G93" s="12">
        <f>SUM(C93:F93)</f>
        <v>1453</v>
      </c>
      <c r="H93" s="36">
        <f t="shared" si="28"/>
        <v>2.6455647825620682E-4</v>
      </c>
      <c r="I93" s="5"/>
      <c r="J93" s="5"/>
      <c r="S93" s="2"/>
      <c r="T93" s="2"/>
      <c r="U93" s="2"/>
    </row>
    <row r="94" spans="2:21" x14ac:dyDescent="0.25">
      <c r="B94" s="20" t="s">
        <v>20</v>
      </c>
      <c r="C94" s="7">
        <v>30815</v>
      </c>
      <c r="D94" s="7">
        <v>31295</v>
      </c>
      <c r="E94" s="7">
        <v>36242</v>
      </c>
      <c r="F94" s="270">
        <f t="shared" ref="F94" si="29">SUM(F95:F96)</f>
        <v>9276</v>
      </c>
      <c r="G94" s="7">
        <f>SUM(C94:F94)</f>
        <v>107628</v>
      </c>
      <c r="H94" s="33">
        <f t="shared" si="28"/>
        <v>1.9596479450625624E-2</v>
      </c>
      <c r="I94" s="5"/>
      <c r="J94" s="5"/>
      <c r="S94" s="2"/>
      <c r="T94" s="2"/>
      <c r="U94" s="2"/>
    </row>
    <row r="95" spans="2:21" x14ac:dyDescent="0.25">
      <c r="B95" s="5" t="s">
        <v>18</v>
      </c>
      <c r="C95" s="6">
        <v>30656</v>
      </c>
      <c r="D95" s="6">
        <v>31293</v>
      </c>
      <c r="E95" s="6">
        <v>36158</v>
      </c>
      <c r="F95" s="6">
        <v>9208</v>
      </c>
      <c r="G95" s="6">
        <f>SUM(C95:F95)</f>
        <v>107315</v>
      </c>
      <c r="H95" s="34">
        <f t="shared" si="28"/>
        <v>1.9539489651799611E-2</v>
      </c>
      <c r="I95" s="5"/>
      <c r="J95" s="5"/>
      <c r="S95" s="2"/>
      <c r="T95" s="2"/>
      <c r="U95" s="2"/>
    </row>
    <row r="96" spans="2:21" x14ac:dyDescent="0.25">
      <c r="B96" s="9" t="s">
        <v>19</v>
      </c>
      <c r="C96" s="12">
        <v>159</v>
      </c>
      <c r="D96" s="12">
        <v>2</v>
      </c>
      <c r="E96" s="12">
        <v>84</v>
      </c>
      <c r="F96" s="12">
        <v>68</v>
      </c>
      <c r="G96" s="12">
        <f>SUM(C96:F96)</f>
        <v>313</v>
      </c>
      <c r="H96" s="36">
        <f t="shared" si="28"/>
        <v>5.6989798826010147E-5</v>
      </c>
      <c r="I96" s="5"/>
      <c r="J96" s="5"/>
      <c r="S96" s="2"/>
      <c r="T96" s="2"/>
      <c r="U96" s="2"/>
    </row>
    <row r="97" spans="2:21" x14ac:dyDescent="0.25">
      <c r="B97" s="20" t="s">
        <v>21</v>
      </c>
      <c r="C97" s="7">
        <v>4448</v>
      </c>
      <c r="D97" s="7">
        <v>3745</v>
      </c>
      <c r="E97" s="7">
        <v>3913</v>
      </c>
      <c r="F97" s="270">
        <f t="shared" ref="F97" si="30">SUM(F98:F99)</f>
        <v>2770</v>
      </c>
      <c r="G97" s="7">
        <f>SUM(C97:F97)</f>
        <v>14876</v>
      </c>
      <c r="H97" s="33">
        <f t="shared" si="28"/>
        <v>2.7085630905294791E-3</v>
      </c>
      <c r="I97" s="5"/>
      <c r="J97" s="5"/>
      <c r="S97" s="2"/>
      <c r="T97" s="2"/>
      <c r="U97" s="2"/>
    </row>
    <row r="98" spans="2:21" x14ac:dyDescent="0.25">
      <c r="B98" s="5" t="s">
        <v>18</v>
      </c>
      <c r="C98" s="6">
        <v>4254</v>
      </c>
      <c r="D98" s="6">
        <v>3744</v>
      </c>
      <c r="E98" s="6">
        <v>3601</v>
      </c>
      <c r="F98" s="6">
        <v>2724</v>
      </c>
      <c r="G98" s="6">
        <f>SUM(C98:F98)</f>
        <v>14323</v>
      </c>
      <c r="H98" s="34">
        <f t="shared" si="28"/>
        <v>2.607875043402375E-3</v>
      </c>
      <c r="I98" s="5"/>
      <c r="J98" s="5"/>
      <c r="S98" s="2"/>
      <c r="T98" s="2"/>
      <c r="U98" s="2"/>
    </row>
    <row r="99" spans="2:21" x14ac:dyDescent="0.25">
      <c r="B99" s="9" t="s">
        <v>19</v>
      </c>
      <c r="C99" s="12">
        <v>194</v>
      </c>
      <c r="D99" s="12">
        <v>1</v>
      </c>
      <c r="E99" s="12">
        <v>312</v>
      </c>
      <c r="F99" s="12">
        <v>46</v>
      </c>
      <c r="G99" s="12">
        <f>SUM(C99:F99)</f>
        <v>553</v>
      </c>
      <c r="H99" s="36">
        <f t="shared" si="28"/>
        <v>1.0068804712710419E-4</v>
      </c>
      <c r="I99" s="5"/>
      <c r="J99" s="5"/>
      <c r="S99" s="2"/>
      <c r="T99" s="2"/>
      <c r="U99" s="2"/>
    </row>
    <row r="100" spans="2:21" x14ac:dyDescent="0.25">
      <c r="B100" s="283" t="s">
        <v>22</v>
      </c>
      <c r="C100" s="284">
        <v>132497</v>
      </c>
      <c r="D100" s="284">
        <v>118242</v>
      </c>
      <c r="E100" s="284">
        <v>130127</v>
      </c>
      <c r="F100" s="176">
        <f>SUM(F101:F103)</f>
        <v>58314</v>
      </c>
      <c r="G100" s="284">
        <f>SUM(C100:F100)</f>
        <v>439180</v>
      </c>
      <c r="H100" s="285">
        <f>G100/$G$104</f>
        <v>7.4043339918073187E-2</v>
      </c>
      <c r="I100" s="5"/>
      <c r="J100" s="20"/>
      <c r="S100" s="2"/>
      <c r="T100" s="2"/>
      <c r="U100" s="2"/>
    </row>
    <row r="101" spans="2:21" x14ac:dyDescent="0.25">
      <c r="B101" s="20" t="s">
        <v>23</v>
      </c>
      <c r="C101" s="7">
        <v>16232</v>
      </c>
      <c r="D101" s="7">
        <v>18356</v>
      </c>
      <c r="E101" s="7">
        <v>17379</v>
      </c>
      <c r="F101" s="7">
        <v>6727</v>
      </c>
      <c r="G101" s="7">
        <f>SUM(C101:F101)</f>
        <v>58694</v>
      </c>
      <c r="H101" s="33">
        <f>G101/$G$100</f>
        <v>0.13364451933148139</v>
      </c>
      <c r="I101" s="5"/>
      <c r="J101" s="5"/>
      <c r="S101" s="2"/>
      <c r="T101" s="2"/>
      <c r="U101" s="2"/>
    </row>
    <row r="102" spans="2:21" x14ac:dyDescent="0.25">
      <c r="B102" s="20" t="s">
        <v>24</v>
      </c>
      <c r="C102" s="7">
        <v>58140</v>
      </c>
      <c r="D102" s="7">
        <v>62681</v>
      </c>
      <c r="E102" s="7">
        <v>82203</v>
      </c>
      <c r="F102" s="7">
        <v>45146</v>
      </c>
      <c r="G102" s="7">
        <f>SUM(C102:F102)</f>
        <v>248170</v>
      </c>
      <c r="H102" s="33">
        <f>G102/$G$100</f>
        <v>0.56507582312491467</v>
      </c>
      <c r="I102" s="5"/>
      <c r="J102" s="5"/>
      <c r="K102" s="20"/>
      <c r="S102" s="2"/>
      <c r="T102" s="2"/>
      <c r="U102" s="2"/>
    </row>
    <row r="103" spans="2:21" x14ac:dyDescent="0.25">
      <c r="B103" s="196" t="s">
        <v>25</v>
      </c>
      <c r="C103" s="11">
        <v>58125</v>
      </c>
      <c r="D103" s="11">
        <v>37205</v>
      </c>
      <c r="E103" s="7">
        <v>30545</v>
      </c>
      <c r="F103" s="11">
        <v>6441</v>
      </c>
      <c r="G103" s="7">
        <f>SUM(C103:F103)</f>
        <v>132316</v>
      </c>
      <c r="H103" s="195">
        <f>G103/$G$100</f>
        <v>0.30127965754360397</v>
      </c>
      <c r="I103" s="5"/>
      <c r="J103" s="5"/>
      <c r="S103" s="2"/>
      <c r="T103" s="2"/>
      <c r="U103" s="2"/>
    </row>
    <row r="104" spans="2:21" x14ac:dyDescent="0.25">
      <c r="B104" s="175" t="s">
        <v>28</v>
      </c>
      <c r="C104" s="176">
        <f t="shared" ref="C104:F104" si="31">SUM(C90,C100)</f>
        <v>1704598</v>
      </c>
      <c r="D104" s="176">
        <f t="shared" si="31"/>
        <v>1731867</v>
      </c>
      <c r="E104" s="176">
        <f t="shared" si="31"/>
        <v>1712272</v>
      </c>
      <c r="F104" s="176">
        <f t="shared" si="31"/>
        <v>782654</v>
      </c>
      <c r="G104" s="176">
        <f>SUM(G90,G100)</f>
        <v>5931391</v>
      </c>
      <c r="H104" s="177">
        <f>SUM(H90,H100)</f>
        <v>1</v>
      </c>
      <c r="I104" s="5"/>
      <c r="J104" s="5"/>
      <c r="S104" s="2"/>
      <c r="T104" s="2"/>
      <c r="U104" s="2"/>
    </row>
    <row r="105" spans="2:21" x14ac:dyDescent="0.25">
      <c r="B105" s="286" t="s">
        <v>241</v>
      </c>
      <c r="C105" s="287">
        <f>SUM(C92,C95,C98,C100)</f>
        <v>1704190</v>
      </c>
      <c r="D105" s="287">
        <f>SUM(D92,D95,D98,D100)</f>
        <v>1730598</v>
      </c>
      <c r="E105" s="287">
        <f>SUM(E92,E95,E98,E100)</f>
        <v>1711852</v>
      </c>
      <c r="F105" s="287">
        <f>SUM(F92,F95,F98,F100)</f>
        <v>782432</v>
      </c>
      <c r="G105" s="287">
        <f>SUM(C105:F105)</f>
        <v>5929072</v>
      </c>
      <c r="H105" s="288">
        <f>G105/G104</f>
        <v>0.9996090293153832</v>
      </c>
      <c r="I105" s="5"/>
      <c r="J105" s="5"/>
      <c r="S105" s="2"/>
      <c r="T105" s="2"/>
      <c r="U105" s="2"/>
    </row>
    <row r="106" spans="2:21" x14ac:dyDescent="0.25">
      <c r="B106" s="196" t="s">
        <v>242</v>
      </c>
      <c r="C106" s="11">
        <f>SUM(C93,C96,C99)</f>
        <v>408</v>
      </c>
      <c r="D106" s="11">
        <f>SUM(D93,D96,D99)</f>
        <v>1269</v>
      </c>
      <c r="E106" s="11">
        <f>SUM(E93,E96,E99)</f>
        <v>420</v>
      </c>
      <c r="F106" s="11">
        <f>SUM(F93,F96,F99)</f>
        <v>222</v>
      </c>
      <c r="G106" s="11">
        <f>SUM(G93,G96,G99)</f>
        <v>2319</v>
      </c>
      <c r="H106" s="195">
        <f>G106/G104</f>
        <v>3.9097068461681249E-4</v>
      </c>
      <c r="I106" s="5"/>
      <c r="J106" s="5"/>
      <c r="S106" s="333" t="s">
        <v>330</v>
      </c>
      <c r="T106" s="333" t="s">
        <v>331</v>
      </c>
      <c r="U106" s="333" t="s">
        <v>3</v>
      </c>
    </row>
    <row r="107" spans="2:21" x14ac:dyDescent="0.25">
      <c r="B107" s="173" t="s">
        <v>32</v>
      </c>
      <c r="C107" s="280"/>
      <c r="D107" s="280"/>
      <c r="E107" s="280"/>
      <c r="F107" s="280"/>
      <c r="G107" s="280"/>
      <c r="H107" s="280"/>
      <c r="I107" s="280"/>
      <c r="J107" s="280"/>
      <c r="K107" s="29"/>
      <c r="L107" s="29"/>
      <c r="M107" s="29"/>
      <c r="N107" s="29"/>
      <c r="O107" s="29"/>
      <c r="P107" s="29"/>
      <c r="Q107" s="29"/>
      <c r="R107" s="29"/>
      <c r="S107" s="334" t="s">
        <v>17</v>
      </c>
      <c r="T107" s="335">
        <v>5492211</v>
      </c>
      <c r="U107" s="336">
        <f>T107/T113</f>
        <v>0.90721940172401405</v>
      </c>
    </row>
    <row r="108" spans="2:21" ht="15" customHeight="1" x14ac:dyDescent="0.25">
      <c r="B108" s="388" t="s">
        <v>239</v>
      </c>
      <c r="C108" s="388"/>
      <c r="D108" s="388"/>
      <c r="E108" s="388"/>
      <c r="F108" s="388"/>
      <c r="G108" s="388"/>
      <c r="H108" s="388"/>
      <c r="I108" s="388"/>
      <c r="J108" s="388"/>
      <c r="K108" s="172"/>
      <c r="L108" s="172"/>
      <c r="M108" s="172"/>
      <c r="N108" s="172"/>
      <c r="O108" s="172"/>
      <c r="P108" s="172"/>
      <c r="Q108" s="172"/>
      <c r="R108" s="172"/>
      <c r="S108" s="334" t="s">
        <v>20</v>
      </c>
      <c r="T108" s="337">
        <v>107628</v>
      </c>
      <c r="U108" s="336">
        <f>T108/T113</f>
        <v>1.7778306363093514E-2</v>
      </c>
    </row>
    <row r="109" spans="2:21" x14ac:dyDescent="0.25">
      <c r="B109" s="388"/>
      <c r="C109" s="388"/>
      <c r="D109" s="388"/>
      <c r="E109" s="388"/>
      <c r="F109" s="388"/>
      <c r="G109" s="388"/>
      <c r="H109" s="388"/>
      <c r="I109" s="388"/>
      <c r="J109" s="388"/>
      <c r="K109" s="172"/>
      <c r="L109" s="172"/>
      <c r="M109" s="172"/>
      <c r="N109" s="172"/>
      <c r="O109" s="172"/>
      <c r="P109" s="172"/>
      <c r="Q109" s="172"/>
      <c r="R109" s="172"/>
      <c r="S109" s="334" t="s">
        <v>21</v>
      </c>
      <c r="T109" s="337">
        <v>14876</v>
      </c>
      <c r="U109" s="336">
        <f>T109/T113</f>
        <v>2.4572609865219004E-3</v>
      </c>
    </row>
    <row r="110" spans="2:21" x14ac:dyDescent="0.25">
      <c r="B110" s="388"/>
      <c r="C110" s="388"/>
      <c r="D110" s="388"/>
      <c r="E110" s="388"/>
      <c r="F110" s="388"/>
      <c r="G110" s="388"/>
      <c r="H110" s="388"/>
      <c r="I110" s="388"/>
      <c r="J110" s="388"/>
      <c r="K110" s="172"/>
      <c r="L110" s="172"/>
      <c r="M110" s="172"/>
      <c r="N110" s="172"/>
      <c r="O110" s="172"/>
      <c r="P110" s="172"/>
      <c r="Q110" s="172"/>
      <c r="R110" s="172"/>
      <c r="S110" s="334" t="s">
        <v>23</v>
      </c>
      <c r="T110" s="337">
        <v>58694</v>
      </c>
      <c r="U110" s="336">
        <f>T110/T113</f>
        <v>9.6952457880422442E-3</v>
      </c>
    </row>
    <row r="111" spans="2:21" x14ac:dyDescent="0.25">
      <c r="B111" s="388"/>
      <c r="C111" s="388"/>
      <c r="D111" s="388"/>
      <c r="E111" s="388"/>
      <c r="F111" s="388"/>
      <c r="G111" s="388"/>
      <c r="H111" s="388"/>
      <c r="I111" s="388"/>
      <c r="J111" s="388"/>
      <c r="K111" s="172"/>
      <c r="L111" s="172"/>
      <c r="M111" s="172"/>
      <c r="N111" s="172"/>
      <c r="O111" s="172"/>
      <c r="P111" s="172"/>
      <c r="Q111" s="172"/>
      <c r="R111" s="172"/>
      <c r="S111" s="334" t="s">
        <v>24</v>
      </c>
      <c r="T111" s="337">
        <v>248170</v>
      </c>
      <c r="U111" s="336">
        <f>T111/T113</f>
        <v>4.0993443064341224E-2</v>
      </c>
    </row>
    <row r="112" spans="2:21" x14ac:dyDescent="0.25">
      <c r="B112" s="174" t="s">
        <v>29</v>
      </c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334" t="s">
        <v>25</v>
      </c>
      <c r="T112" s="337">
        <v>132316</v>
      </c>
      <c r="U112" s="336">
        <f>T112/T113</f>
        <v>2.1856342073987078E-2</v>
      </c>
    </row>
    <row r="113" spans="2:21" x14ac:dyDescent="0.25">
      <c r="B113" s="1" t="s">
        <v>308</v>
      </c>
      <c r="C113" s="157"/>
      <c r="S113" s="338" t="s">
        <v>332</v>
      </c>
      <c r="T113" s="339">
        <f>SUM(T107:T112)</f>
        <v>6053895</v>
      </c>
      <c r="U113" s="340">
        <v>1</v>
      </c>
    </row>
    <row r="117" spans="2:21" x14ac:dyDescent="0.25">
      <c r="B117" s="20"/>
      <c r="C117" s="7"/>
    </row>
    <row r="118" spans="2:21" x14ac:dyDescent="0.25">
      <c r="B118" s="20"/>
      <c r="C118" s="48"/>
    </row>
    <row r="119" spans="2:21" x14ac:dyDescent="0.25">
      <c r="B119" s="20"/>
      <c r="C119" s="48"/>
    </row>
    <row r="120" spans="2:21" x14ac:dyDescent="0.25">
      <c r="B120" s="20"/>
      <c r="C120" s="48"/>
    </row>
    <row r="121" spans="2:21" x14ac:dyDescent="0.25">
      <c r="B121" s="20"/>
      <c r="C121" s="48"/>
    </row>
    <row r="122" spans="2:21" x14ac:dyDescent="0.25">
      <c r="B122" s="20"/>
      <c r="C122" s="48"/>
    </row>
    <row r="124" spans="2:21" x14ac:dyDescent="0.25">
      <c r="B124" s="389" t="s">
        <v>340</v>
      </c>
      <c r="C124" s="389"/>
      <c r="D124" s="389"/>
      <c r="E124" s="389"/>
      <c r="F124" s="389"/>
      <c r="G124" s="389"/>
      <c r="H124" s="389"/>
      <c r="K124" s="1"/>
    </row>
    <row r="125" spans="2:21" x14ac:dyDescent="0.25">
      <c r="B125" s="4" t="s">
        <v>245</v>
      </c>
      <c r="C125" s="22">
        <v>2017</v>
      </c>
      <c r="D125" s="22">
        <v>2018</v>
      </c>
      <c r="E125" s="22">
        <v>2019</v>
      </c>
      <c r="F125" s="293">
        <v>2020</v>
      </c>
      <c r="G125" s="299" t="s">
        <v>1</v>
      </c>
      <c r="H125" s="299" t="s">
        <v>3</v>
      </c>
      <c r="I125" s="3"/>
      <c r="J125" s="2"/>
    </row>
    <row r="126" spans="2:21" x14ac:dyDescent="0.25">
      <c r="B126" s="23" t="s">
        <v>4</v>
      </c>
      <c r="C126" s="24">
        <v>3701014</v>
      </c>
      <c r="D126" s="24">
        <v>3299834</v>
      </c>
      <c r="E126" s="24">
        <v>3176703</v>
      </c>
      <c r="F126" s="264">
        <f t="shared" ref="F126" si="32">SUM(F127:F130)</f>
        <v>1576108</v>
      </c>
      <c r="G126" s="24">
        <f>SUM(C126:F126)</f>
        <v>11753659</v>
      </c>
      <c r="H126" s="294">
        <f>G126/$G$137</f>
        <v>0.71887664345203883</v>
      </c>
      <c r="I126" s="3"/>
      <c r="J126" s="2"/>
    </row>
    <row r="127" spans="2:21" x14ac:dyDescent="0.25">
      <c r="B127" s="26" t="s">
        <v>9</v>
      </c>
      <c r="C127" s="27">
        <v>1228813</v>
      </c>
      <c r="D127" s="27">
        <v>1134673</v>
      </c>
      <c r="E127" s="19">
        <v>1164206</v>
      </c>
      <c r="F127" s="6">
        <v>522267</v>
      </c>
      <c r="G127" s="7">
        <f>SUM(C127:F127)</f>
        <v>4049959</v>
      </c>
      <c r="H127" s="294">
        <f t="shared" ref="H127:H136" si="33">G127/$G$137</f>
        <v>0.24770336897117534</v>
      </c>
      <c r="I127" s="3"/>
      <c r="J127" s="2"/>
    </row>
    <row r="128" spans="2:21" x14ac:dyDescent="0.25">
      <c r="B128" s="26" t="s">
        <v>10</v>
      </c>
      <c r="C128" s="27">
        <v>1163037</v>
      </c>
      <c r="D128" s="27">
        <v>976748</v>
      </c>
      <c r="E128" s="19">
        <v>378454</v>
      </c>
      <c r="F128" s="295">
        <v>255736</v>
      </c>
      <c r="G128" s="7">
        <f>SUM(C128:F128)</f>
        <v>2773975</v>
      </c>
      <c r="H128" s="294">
        <f t="shared" si="33"/>
        <v>0.16966170594364441</v>
      </c>
      <c r="I128" s="3"/>
      <c r="J128" s="2"/>
    </row>
    <row r="129" spans="2:29" x14ac:dyDescent="0.25">
      <c r="B129" s="26" t="s">
        <v>11</v>
      </c>
      <c r="C129" s="27">
        <v>1144100</v>
      </c>
      <c r="D129" s="27">
        <v>994715</v>
      </c>
      <c r="E129" s="19">
        <v>1447836</v>
      </c>
      <c r="F129" s="296">
        <v>732010</v>
      </c>
      <c r="G129" s="7">
        <f>SUM(C129:F129)</f>
        <v>4318661</v>
      </c>
      <c r="H129" s="294">
        <f t="shared" si="33"/>
        <v>0.26413770587416446</v>
      </c>
      <c r="I129" s="3"/>
      <c r="J129" s="2"/>
    </row>
    <row r="130" spans="2:29" x14ac:dyDescent="0.25">
      <c r="B130" s="30" t="s">
        <v>12</v>
      </c>
      <c r="C130" s="31">
        <v>165064</v>
      </c>
      <c r="D130" s="31">
        <v>193698</v>
      </c>
      <c r="E130" s="12">
        <v>186207</v>
      </c>
      <c r="F130" s="11">
        <v>66095</v>
      </c>
      <c r="G130" s="7">
        <f>SUM(C130:F130)</f>
        <v>611064</v>
      </c>
      <c r="H130" s="294">
        <f t="shared" si="33"/>
        <v>3.7373862663054688E-2</v>
      </c>
      <c r="I130" s="3"/>
      <c r="J130" s="2"/>
    </row>
    <row r="131" spans="2:29" x14ac:dyDescent="0.25">
      <c r="B131" s="23" t="s">
        <v>5</v>
      </c>
      <c r="C131" s="24">
        <v>806021</v>
      </c>
      <c r="D131" s="24">
        <v>1612864</v>
      </c>
      <c r="E131" s="24">
        <v>1454417</v>
      </c>
      <c r="F131" s="264">
        <f t="shared" ref="F131" si="34">SUM(F132:F133)</f>
        <v>601472</v>
      </c>
      <c r="G131" s="24">
        <f>SUM(C131:F131)</f>
        <v>4474774</v>
      </c>
      <c r="H131" s="294">
        <f t="shared" si="33"/>
        <v>0.27368588056931498</v>
      </c>
      <c r="I131" s="3"/>
      <c r="J131" s="2"/>
    </row>
    <row r="132" spans="2:29" x14ac:dyDescent="0.25">
      <c r="B132" s="2" t="s">
        <v>13</v>
      </c>
      <c r="C132" s="6">
        <v>392277</v>
      </c>
      <c r="D132" s="6">
        <v>828854</v>
      </c>
      <c r="E132" s="6">
        <v>863669</v>
      </c>
      <c r="F132" s="6">
        <v>349006</v>
      </c>
      <c r="G132" s="7">
        <f>SUM(C132:F132)</f>
        <v>2433806</v>
      </c>
      <c r="H132" s="294">
        <f t="shared" si="33"/>
        <v>0.14885630832861774</v>
      </c>
      <c r="I132" s="3"/>
      <c r="J132" s="2"/>
    </row>
    <row r="133" spans="2:29" x14ac:dyDescent="0.25">
      <c r="B133" s="35" t="s">
        <v>14</v>
      </c>
      <c r="C133" s="12">
        <v>413744</v>
      </c>
      <c r="D133" s="6">
        <v>784010</v>
      </c>
      <c r="E133" s="12">
        <v>590748</v>
      </c>
      <c r="F133" s="12">
        <v>252466</v>
      </c>
      <c r="G133" s="7">
        <f>SUM(C133:F133)</f>
        <v>2040968</v>
      </c>
      <c r="H133" s="294">
        <f t="shared" si="33"/>
        <v>0.12482957224069721</v>
      </c>
      <c r="I133" s="3"/>
      <c r="J133" s="2"/>
    </row>
    <row r="134" spans="2:29" x14ac:dyDescent="0.25">
      <c r="B134" s="23" t="s">
        <v>6</v>
      </c>
      <c r="C134" s="24">
        <v>42173</v>
      </c>
      <c r="D134" s="24">
        <v>47346</v>
      </c>
      <c r="E134" s="24">
        <v>27979</v>
      </c>
      <c r="F134" s="264">
        <f>SUM(F135:F136)</f>
        <v>4105</v>
      </c>
      <c r="G134" s="24">
        <f>SUM(C134:F134)</f>
        <v>121603</v>
      </c>
      <c r="H134" s="294">
        <f t="shared" si="33"/>
        <v>7.4374759786461631E-3</v>
      </c>
      <c r="I134" s="3"/>
      <c r="J134" s="2"/>
    </row>
    <row r="135" spans="2:29" x14ac:dyDescent="0.25">
      <c r="B135" s="2" t="s">
        <v>13</v>
      </c>
      <c r="C135" s="221">
        <v>23132</v>
      </c>
      <c r="D135" s="297">
        <v>39119</v>
      </c>
      <c r="E135" s="221">
        <v>27705</v>
      </c>
      <c r="F135" s="221">
        <v>4105</v>
      </c>
      <c r="G135" s="7">
        <f>SUM(C135:F135)</f>
        <v>94061</v>
      </c>
      <c r="H135" s="294">
        <f t="shared" si="33"/>
        <v>5.7529536938022647E-3</v>
      </c>
      <c r="I135" s="3"/>
      <c r="J135" s="2"/>
      <c r="S135" s="2"/>
      <c r="T135" s="2"/>
      <c r="U135" s="2"/>
    </row>
    <row r="136" spans="2:29" x14ac:dyDescent="0.25">
      <c r="B136" s="35" t="s">
        <v>14</v>
      </c>
      <c r="C136" s="222">
        <v>19041</v>
      </c>
      <c r="D136" s="298">
        <v>8227</v>
      </c>
      <c r="E136" s="222">
        <v>274</v>
      </c>
      <c r="F136" s="222">
        <v>0</v>
      </c>
      <c r="G136" s="7">
        <f>SUM(C136:F136)</f>
        <v>27542</v>
      </c>
      <c r="H136" s="25">
        <f t="shared" si="33"/>
        <v>1.6845222848438988E-3</v>
      </c>
      <c r="I136" s="3"/>
      <c r="J136" s="2"/>
      <c r="S136" s="2"/>
      <c r="T136" s="2"/>
      <c r="U136" s="2"/>
    </row>
    <row r="137" spans="2:29" s="332" customFormat="1" x14ac:dyDescent="0.25">
      <c r="B137" s="4" t="s">
        <v>28</v>
      </c>
      <c r="C137" s="11">
        <f>SUM(C126,C131,C134)</f>
        <v>4549208</v>
      </c>
      <c r="D137" s="11">
        <f t="shared" ref="D137:F137" si="35">SUM(D126,D131,D134)</f>
        <v>4960044</v>
      </c>
      <c r="E137" s="11">
        <f t="shared" si="35"/>
        <v>4659099</v>
      </c>
      <c r="F137" s="11">
        <f t="shared" si="35"/>
        <v>2181685</v>
      </c>
      <c r="G137" s="24">
        <f>SUM(C137:F137)</f>
        <v>16350036</v>
      </c>
      <c r="H137" s="25">
        <v>1</v>
      </c>
      <c r="I137" s="3"/>
      <c r="AB137" s="3"/>
      <c r="AC137" s="3"/>
    </row>
    <row r="138" spans="2:29" x14ac:dyDescent="0.25">
      <c r="B138" s="173" t="s">
        <v>32</v>
      </c>
      <c r="C138" s="48"/>
      <c r="D138" s="48"/>
      <c r="E138" s="48"/>
      <c r="F138" s="48"/>
      <c r="G138" s="48"/>
      <c r="H138" s="48"/>
      <c r="I138" s="48"/>
      <c r="J138" s="48"/>
      <c r="K138" s="48"/>
      <c r="S138" s="2"/>
      <c r="T138" s="2"/>
      <c r="U138" s="2"/>
    </row>
    <row r="139" spans="2:29" ht="21" customHeight="1" x14ac:dyDescent="0.25">
      <c r="B139" s="390" t="s">
        <v>243</v>
      </c>
      <c r="C139" s="390"/>
      <c r="D139" s="390"/>
      <c r="E139" s="390"/>
      <c r="F139" s="390"/>
      <c r="G139" s="390"/>
      <c r="H139" s="390"/>
      <c r="I139" s="390"/>
      <c r="J139" s="390"/>
      <c r="K139" s="390"/>
      <c r="S139" s="2"/>
      <c r="T139" s="2"/>
      <c r="U139" s="2"/>
    </row>
    <row r="140" spans="2:29" ht="19.5" customHeight="1" x14ac:dyDescent="0.25">
      <c r="B140" s="390"/>
      <c r="C140" s="390"/>
      <c r="D140" s="390"/>
      <c r="E140" s="390"/>
      <c r="F140" s="390"/>
      <c r="G140" s="390"/>
      <c r="H140" s="390"/>
      <c r="I140" s="390"/>
      <c r="J140" s="390"/>
      <c r="K140" s="390"/>
      <c r="S140" s="2"/>
      <c r="T140" s="2"/>
      <c r="U140" s="2"/>
    </row>
    <row r="141" spans="2:29" x14ac:dyDescent="0.25">
      <c r="B141" s="210" t="s">
        <v>244</v>
      </c>
      <c r="C141" s="210"/>
      <c r="D141" s="210"/>
      <c r="E141" s="210"/>
      <c r="F141" s="210"/>
      <c r="G141" s="210"/>
      <c r="H141" s="210"/>
      <c r="I141" s="210"/>
      <c r="J141" s="210"/>
      <c r="K141" s="210"/>
      <c r="S141" s="2"/>
      <c r="T141" s="2"/>
      <c r="U141" s="2"/>
    </row>
    <row r="142" spans="2:29" x14ac:dyDescent="0.25">
      <c r="B142" s="391" t="s">
        <v>30</v>
      </c>
      <c r="C142" s="391"/>
      <c r="D142" s="391"/>
      <c r="E142" s="391"/>
      <c r="F142" s="391"/>
      <c r="G142" s="391"/>
      <c r="H142" s="391"/>
      <c r="I142" s="391"/>
      <c r="J142" s="391"/>
      <c r="K142" s="391"/>
      <c r="S142" s="2"/>
      <c r="T142" s="2"/>
      <c r="U142" s="2"/>
    </row>
    <row r="143" spans="2:29" x14ac:dyDescent="0.25">
      <c r="B143" s="392" t="s">
        <v>299</v>
      </c>
      <c r="C143" s="392"/>
      <c r="D143" s="392"/>
      <c r="E143" s="392"/>
      <c r="F143" s="392"/>
      <c r="G143" s="392"/>
      <c r="H143" s="392"/>
      <c r="I143" s="392"/>
      <c r="J143" s="392"/>
      <c r="K143" s="392"/>
      <c r="S143" s="2"/>
      <c r="T143" s="2"/>
      <c r="U143" s="2"/>
    </row>
    <row r="144" spans="2:29" x14ac:dyDescent="0.25">
      <c r="B144" s="1" t="s">
        <v>308</v>
      </c>
      <c r="C144" s="157"/>
      <c r="S144" s="2"/>
      <c r="T144" s="2"/>
      <c r="U144" s="2"/>
    </row>
    <row r="145" spans="12:21" x14ac:dyDescent="0.25">
      <c r="S145" s="2"/>
      <c r="T145" s="2"/>
      <c r="U145" s="2"/>
    </row>
    <row r="146" spans="12:21" x14ac:dyDescent="0.25">
      <c r="S146" s="2"/>
      <c r="T146" s="2"/>
      <c r="U146" s="2"/>
    </row>
    <row r="147" spans="12:21" x14ac:dyDescent="0.25">
      <c r="S147" s="2"/>
      <c r="T147" s="2"/>
      <c r="U147" s="2"/>
    </row>
    <row r="148" spans="12:21" x14ac:dyDescent="0.25">
      <c r="L148" s="29"/>
      <c r="M148" s="29"/>
      <c r="N148" s="29"/>
      <c r="O148" s="29"/>
      <c r="P148" s="29"/>
      <c r="Q148" s="29"/>
      <c r="R148" s="29"/>
      <c r="S148" s="19"/>
    </row>
    <row r="149" spans="12:21" ht="18" customHeight="1" x14ac:dyDescent="0.25">
      <c r="L149" s="172"/>
      <c r="M149" s="172"/>
      <c r="N149" s="172"/>
      <c r="O149" s="172"/>
      <c r="P149" s="172"/>
      <c r="Q149" s="172"/>
      <c r="R149" s="172"/>
      <c r="S149" s="172"/>
      <c r="T149" s="172"/>
    </row>
    <row r="150" spans="12:21" ht="21.75" customHeight="1" x14ac:dyDescent="0.25">
      <c r="L150" s="172"/>
      <c r="M150" s="172"/>
      <c r="N150" s="172"/>
      <c r="O150" s="172"/>
      <c r="P150" s="172"/>
      <c r="Q150" s="172"/>
      <c r="R150" s="172"/>
      <c r="S150" s="172"/>
      <c r="T150" s="172"/>
    </row>
    <row r="151" spans="12:21" x14ac:dyDescent="0.25">
      <c r="L151" s="210"/>
      <c r="M151" s="210"/>
      <c r="N151" s="210"/>
      <c r="O151" s="210"/>
      <c r="P151" s="210"/>
      <c r="Q151" s="210"/>
      <c r="R151" s="210"/>
      <c r="S151" s="210"/>
      <c r="T151" s="210"/>
    </row>
    <row r="152" spans="12:21" x14ac:dyDescent="0.25">
      <c r="L152" s="211"/>
      <c r="M152" s="211"/>
      <c r="N152" s="211"/>
      <c r="O152" s="211"/>
      <c r="P152" s="211"/>
      <c r="Q152" s="211"/>
      <c r="R152" s="211"/>
      <c r="S152" s="211"/>
      <c r="T152" s="211"/>
    </row>
    <row r="153" spans="12:21" ht="15" customHeight="1" x14ac:dyDescent="0.25">
      <c r="L153" s="213"/>
      <c r="M153" s="213"/>
      <c r="N153" s="213"/>
      <c r="O153" s="213"/>
      <c r="P153" s="213"/>
      <c r="Q153" s="213"/>
      <c r="R153" s="213"/>
      <c r="S153" s="213"/>
      <c r="T153" s="212"/>
    </row>
    <row r="166" spans="2:11" x14ac:dyDescent="0.25">
      <c r="B166" s="389"/>
      <c r="C166" s="389"/>
      <c r="D166" s="389"/>
      <c r="E166" s="389"/>
      <c r="F166" s="389"/>
      <c r="G166" s="389"/>
      <c r="H166" s="389"/>
      <c r="K166" s="1"/>
    </row>
    <row r="167" spans="2:11" x14ac:dyDescent="0.25">
      <c r="B167" s="299"/>
      <c r="C167" s="293"/>
      <c r="D167" s="293"/>
      <c r="E167" s="293"/>
      <c r="F167" s="293"/>
      <c r="G167" s="299"/>
      <c r="H167" s="299"/>
      <c r="I167" s="3"/>
      <c r="J167" s="2"/>
    </row>
    <row r="168" spans="2:11" x14ac:dyDescent="0.25">
      <c r="B168" s="20"/>
      <c r="C168" s="7"/>
      <c r="D168" s="7"/>
      <c r="E168" s="7"/>
      <c r="F168" s="270"/>
      <c r="G168" s="7"/>
      <c r="H168" s="330"/>
      <c r="I168" s="3"/>
      <c r="J168" s="2"/>
    </row>
    <row r="169" spans="2:11" x14ac:dyDescent="0.25">
      <c r="B169" s="26"/>
      <c r="C169" s="27"/>
      <c r="D169" s="27"/>
      <c r="E169" s="19"/>
      <c r="F169" s="6"/>
      <c r="G169" s="7"/>
      <c r="H169" s="330"/>
      <c r="I169" s="3"/>
      <c r="J169" s="2"/>
    </row>
    <row r="170" spans="2:11" x14ac:dyDescent="0.25">
      <c r="B170" s="26"/>
      <c r="C170" s="27"/>
      <c r="D170" s="27"/>
      <c r="E170" s="19"/>
      <c r="F170" s="295"/>
      <c r="G170" s="7"/>
      <c r="H170" s="330"/>
      <c r="I170" s="3"/>
      <c r="J170" s="2"/>
    </row>
    <row r="171" spans="2:11" x14ac:dyDescent="0.25">
      <c r="B171" s="26"/>
      <c r="C171" s="27"/>
      <c r="D171" s="27"/>
      <c r="E171" s="19"/>
      <c r="F171" s="296"/>
      <c r="G171" s="7"/>
      <c r="H171" s="330"/>
      <c r="I171" s="3"/>
      <c r="J171" s="2"/>
    </row>
    <row r="172" spans="2:11" x14ac:dyDescent="0.25">
      <c r="B172" s="26"/>
      <c r="C172" s="27"/>
      <c r="D172" s="27"/>
      <c r="E172" s="6"/>
      <c r="F172" s="7"/>
      <c r="G172" s="7"/>
      <c r="H172" s="330"/>
      <c r="I172" s="3"/>
      <c r="J172" s="2"/>
    </row>
    <row r="173" spans="2:11" x14ac:dyDescent="0.25">
      <c r="B173" s="20"/>
      <c r="C173" s="7"/>
      <c r="D173" s="7"/>
      <c r="E173" s="7"/>
      <c r="F173" s="270"/>
      <c r="G173" s="7"/>
      <c r="H173" s="330"/>
      <c r="I173" s="3"/>
      <c r="J173" s="2"/>
    </row>
    <row r="174" spans="2:11" x14ac:dyDescent="0.25">
      <c r="B174" s="2"/>
      <c r="C174" s="6"/>
      <c r="D174" s="6"/>
      <c r="E174" s="6"/>
      <c r="F174" s="6"/>
      <c r="G174" s="7"/>
      <c r="H174" s="330"/>
      <c r="I174" s="3"/>
      <c r="J174" s="2"/>
    </row>
    <row r="175" spans="2:11" x14ac:dyDescent="0.25">
      <c r="B175" s="2"/>
      <c r="C175" s="6"/>
      <c r="D175" s="6"/>
      <c r="E175" s="6"/>
      <c r="F175" s="6"/>
      <c r="G175" s="7"/>
      <c r="H175" s="330"/>
      <c r="I175" s="3"/>
      <c r="J175" s="2"/>
    </row>
    <row r="176" spans="2:11" x14ac:dyDescent="0.25">
      <c r="B176" s="20"/>
      <c r="C176" s="7"/>
      <c r="D176" s="7"/>
      <c r="E176" s="7"/>
      <c r="F176" s="270"/>
      <c r="G176" s="7"/>
      <c r="H176" s="330"/>
      <c r="I176" s="3"/>
      <c r="J176" s="2"/>
    </row>
    <row r="177" spans="2:11" x14ac:dyDescent="0.25">
      <c r="B177" s="2"/>
      <c r="C177" s="221"/>
      <c r="D177" s="297"/>
      <c r="E177" s="221"/>
      <c r="F177" s="221"/>
      <c r="G177" s="7"/>
      <c r="H177" s="330"/>
      <c r="I177" s="3"/>
      <c r="J177" s="2"/>
    </row>
    <row r="178" spans="2:11" x14ac:dyDescent="0.25">
      <c r="B178" s="2"/>
      <c r="C178" s="221"/>
      <c r="D178" s="297"/>
      <c r="E178" s="221"/>
      <c r="F178" s="221"/>
      <c r="G178" s="7"/>
      <c r="H178" s="330"/>
      <c r="I178" s="3"/>
      <c r="J178" s="2"/>
    </row>
    <row r="179" spans="2:11" x14ac:dyDescent="0.25">
      <c r="B179" s="299"/>
      <c r="C179" s="331"/>
      <c r="D179" s="331"/>
      <c r="E179" s="331"/>
      <c r="F179" s="331"/>
      <c r="G179" s="7"/>
      <c r="H179" s="33"/>
      <c r="I179" s="3"/>
      <c r="J179" s="2"/>
    </row>
    <row r="180" spans="2:11" x14ac:dyDescent="0.25">
      <c r="B180" s="173"/>
      <c r="C180" s="48"/>
      <c r="D180" s="48"/>
      <c r="E180" s="48"/>
      <c r="F180" s="48"/>
      <c r="G180" s="48"/>
      <c r="H180" s="48"/>
      <c r="I180" s="48"/>
      <c r="J180" s="48"/>
      <c r="K180" s="48"/>
    </row>
    <row r="181" spans="2:11" x14ac:dyDescent="0.25">
      <c r="B181" s="386"/>
      <c r="C181" s="386"/>
      <c r="D181" s="386"/>
      <c r="E181" s="386"/>
      <c r="F181" s="386"/>
      <c r="G181" s="386"/>
      <c r="H181" s="386"/>
      <c r="I181" s="386"/>
      <c r="J181" s="386"/>
      <c r="K181" s="386"/>
    </row>
    <row r="182" spans="2:11" x14ac:dyDescent="0.25">
      <c r="B182" s="386"/>
      <c r="C182" s="386"/>
      <c r="D182" s="386"/>
      <c r="E182" s="386"/>
      <c r="F182" s="386"/>
      <c r="G182" s="386"/>
      <c r="H182" s="386"/>
      <c r="I182" s="386"/>
      <c r="J182" s="386"/>
      <c r="K182" s="386"/>
    </row>
    <row r="189" spans="2:11" ht="19.5" customHeight="1" x14ac:dyDescent="0.25"/>
    <row r="190" spans="2:11" ht="24" customHeight="1" x14ac:dyDescent="0.25"/>
  </sheetData>
  <mergeCells count="19">
    <mergeCell ref="B69:T69"/>
    <mergeCell ref="B58:T66"/>
    <mergeCell ref="B2:U2"/>
    <mergeCell ref="B26:T26"/>
    <mergeCell ref="B67:T67"/>
    <mergeCell ref="B68:T68"/>
    <mergeCell ref="B22:T22"/>
    <mergeCell ref="B23:T23"/>
    <mergeCell ref="B24:T24"/>
    <mergeCell ref="A14:U21"/>
    <mergeCell ref="H25:Z25"/>
    <mergeCell ref="B181:K182"/>
    <mergeCell ref="B88:G88"/>
    <mergeCell ref="B108:J111"/>
    <mergeCell ref="B124:H124"/>
    <mergeCell ref="B139:K140"/>
    <mergeCell ref="B142:K142"/>
    <mergeCell ref="B143:K143"/>
    <mergeCell ref="B166:H166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80" fitToWidth="2" fitToHeight="2" orientation="landscape" r:id="rId1"/>
  <rowBreaks count="1" manualBreakCount="1">
    <brk id="86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104"/>
  <sheetViews>
    <sheetView zoomScale="90" zoomScaleNormal="90" workbookViewId="0">
      <selection activeCell="S77" sqref="S77"/>
    </sheetView>
  </sheetViews>
  <sheetFormatPr defaultColWidth="9.140625" defaultRowHeight="12.75" x14ac:dyDescent="0.2"/>
  <cols>
    <col min="1" max="1" width="2.42578125" style="71" customWidth="1"/>
    <col min="2" max="2" width="9.140625" style="71"/>
    <col min="3" max="3" width="30" style="71" bestFit="1" customWidth="1"/>
    <col min="4" max="14" width="8.85546875" style="71" bestFit="1" customWidth="1"/>
    <col min="15" max="16" width="8.85546875" style="71" customWidth="1"/>
    <col min="17" max="17" width="9.85546875" style="71" bestFit="1" customWidth="1"/>
    <col min="18" max="18" width="9.140625" style="73"/>
    <col min="19" max="19" width="6.7109375" style="73" bestFit="1" customWidth="1"/>
    <col min="20" max="20" width="9.85546875" style="73" bestFit="1" customWidth="1"/>
    <col min="21" max="21" width="2.42578125" style="71" customWidth="1"/>
    <col min="22" max="16384" width="9.140625" style="71"/>
  </cols>
  <sheetData>
    <row r="1" spans="2:20" s="70" customFormat="1" x14ac:dyDescent="0.2">
      <c r="B1" s="398" t="s">
        <v>311</v>
      </c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</row>
    <row r="2" spans="2:20" x14ac:dyDescent="0.2">
      <c r="B2" s="83" t="s">
        <v>33</v>
      </c>
      <c r="C2" s="84" t="s">
        <v>129</v>
      </c>
      <c r="D2" s="85">
        <v>2007</v>
      </c>
      <c r="E2" s="85">
        <v>2008</v>
      </c>
      <c r="F2" s="85">
        <v>2009</v>
      </c>
      <c r="G2" s="85">
        <v>2010</v>
      </c>
      <c r="H2" s="85">
        <v>2011</v>
      </c>
      <c r="I2" s="85">
        <v>2012</v>
      </c>
      <c r="J2" s="85">
        <v>2013</v>
      </c>
      <c r="K2" s="85">
        <v>2014</v>
      </c>
      <c r="L2" s="85">
        <v>2015</v>
      </c>
      <c r="M2" s="85">
        <v>2016</v>
      </c>
      <c r="N2" s="85">
        <v>2017</v>
      </c>
      <c r="O2" s="85">
        <v>2018</v>
      </c>
      <c r="P2" s="85">
        <v>2019</v>
      </c>
      <c r="Q2" s="86" t="s">
        <v>28</v>
      </c>
      <c r="R2" s="86" t="s">
        <v>35</v>
      </c>
      <c r="S2" s="86" t="s">
        <v>130</v>
      </c>
      <c r="T2" s="87" t="s">
        <v>37</v>
      </c>
    </row>
    <row r="3" spans="2:20" x14ac:dyDescent="0.2">
      <c r="B3" s="80">
        <v>1</v>
      </c>
      <c r="C3" s="88" t="s">
        <v>38</v>
      </c>
      <c r="D3" s="89">
        <v>22566</v>
      </c>
      <c r="E3" s="89">
        <v>24642</v>
      </c>
      <c r="F3" s="89">
        <v>31938</v>
      </c>
      <c r="G3" s="89">
        <v>37376</v>
      </c>
      <c r="H3" s="89">
        <v>20333</v>
      </c>
      <c r="I3" s="89">
        <v>29132</v>
      </c>
      <c r="J3" s="89">
        <v>27504</v>
      </c>
      <c r="K3" s="89">
        <v>27840</v>
      </c>
      <c r="L3" s="89">
        <v>27756</v>
      </c>
      <c r="M3" s="89">
        <v>42038</v>
      </c>
      <c r="N3" s="89">
        <v>48794</v>
      </c>
      <c r="O3" s="89">
        <v>55552</v>
      </c>
      <c r="P3" s="89">
        <v>47097</v>
      </c>
      <c r="Q3" s="90">
        <f>SUM(D3:P3)</f>
        <v>442568</v>
      </c>
      <c r="R3" s="91">
        <f>AVERAGE(D3:P3)</f>
        <v>34043.692307692305</v>
      </c>
      <c r="S3" s="92">
        <f t="shared" ref="S3:S12" si="0">Q3/$Q$13</f>
        <v>0.44423833614390107</v>
      </c>
      <c r="T3" s="93">
        <f>S3</f>
        <v>0.44423833614390107</v>
      </c>
    </row>
    <row r="4" spans="2:20" x14ac:dyDescent="0.2">
      <c r="B4" s="80">
        <v>2</v>
      </c>
      <c r="C4" s="88" t="s">
        <v>39</v>
      </c>
      <c r="D4" s="89">
        <v>19879</v>
      </c>
      <c r="E4" s="89">
        <v>19382</v>
      </c>
      <c r="F4" s="89">
        <v>21411</v>
      </c>
      <c r="G4" s="89">
        <v>23169</v>
      </c>
      <c r="H4" s="89">
        <v>14663</v>
      </c>
      <c r="I4" s="89">
        <v>8373</v>
      </c>
      <c r="J4" s="89">
        <v>7978</v>
      </c>
      <c r="K4" s="89">
        <v>23304</v>
      </c>
      <c r="L4" s="89">
        <v>20636</v>
      </c>
      <c r="M4" s="89">
        <v>25228</v>
      </c>
      <c r="N4" s="89">
        <v>24461</v>
      </c>
      <c r="O4" s="89">
        <v>26662</v>
      </c>
      <c r="P4" s="89">
        <v>255514</v>
      </c>
      <c r="Q4" s="90">
        <f>SUM(D4:P4)</f>
        <v>490660</v>
      </c>
      <c r="R4" s="91">
        <f>AVERAGE(D4:P4)</f>
        <v>37743.076923076922</v>
      </c>
      <c r="S4" s="92">
        <f t="shared" si="0"/>
        <v>0.49251184453545332</v>
      </c>
      <c r="T4" s="93">
        <f>S4+T3</f>
        <v>0.93675018067935434</v>
      </c>
    </row>
    <row r="5" spans="2:20" x14ac:dyDescent="0.2">
      <c r="B5" s="80">
        <v>3</v>
      </c>
      <c r="C5" s="88" t="s">
        <v>40</v>
      </c>
      <c r="D5" s="89">
        <v>4674</v>
      </c>
      <c r="E5" s="89">
        <v>1622</v>
      </c>
      <c r="F5" s="89">
        <v>3413</v>
      </c>
      <c r="G5" s="89">
        <v>4136</v>
      </c>
      <c r="H5" s="89">
        <v>1068</v>
      </c>
      <c r="I5" s="89">
        <v>1568</v>
      </c>
      <c r="J5" s="89">
        <v>1663</v>
      </c>
      <c r="K5" s="89">
        <v>2660</v>
      </c>
      <c r="L5" s="89">
        <v>1570</v>
      </c>
      <c r="M5" s="89">
        <v>1788</v>
      </c>
      <c r="N5" s="89">
        <v>1209</v>
      </c>
      <c r="O5" s="89">
        <v>1979</v>
      </c>
      <c r="P5" s="89">
        <v>2064</v>
      </c>
      <c r="Q5" s="90">
        <f t="shared" ref="Q5" si="1">SUM(D5:N5)</f>
        <v>25371</v>
      </c>
      <c r="R5" s="91">
        <f>AVERAGE(D5:P5)</f>
        <v>2262.6153846153848</v>
      </c>
      <c r="S5" s="92">
        <f t="shared" si="0"/>
        <v>2.5466754998795471E-2</v>
      </c>
      <c r="T5" s="93">
        <f>T4+S5</f>
        <v>0.96221693567814981</v>
      </c>
    </row>
    <row r="6" spans="2:20" x14ac:dyDescent="0.2">
      <c r="B6" s="80">
        <v>4</v>
      </c>
      <c r="C6" s="76" t="s">
        <v>41</v>
      </c>
      <c r="D6" s="77">
        <v>633</v>
      </c>
      <c r="E6" s="77">
        <v>327</v>
      </c>
      <c r="F6" s="77">
        <v>262</v>
      </c>
      <c r="G6" s="77">
        <v>329</v>
      </c>
      <c r="H6" s="77">
        <v>369</v>
      </c>
      <c r="I6" s="77">
        <v>503</v>
      </c>
      <c r="J6" s="77">
        <v>472</v>
      </c>
      <c r="K6" s="77">
        <v>1129</v>
      </c>
      <c r="L6" s="77">
        <v>1244</v>
      </c>
      <c r="M6" s="77">
        <v>1503</v>
      </c>
      <c r="N6" s="77">
        <v>1027</v>
      </c>
      <c r="O6" s="77">
        <v>1503</v>
      </c>
      <c r="P6" s="77">
        <v>1125</v>
      </c>
      <c r="Q6" s="69">
        <f t="shared" ref="Q6:Q12" si="2">SUM(D6:P6)</f>
        <v>10426</v>
      </c>
      <c r="R6" s="67">
        <f t="shared" ref="R6:R12" si="3">AVERAGE(D6:P6)</f>
        <v>802</v>
      </c>
      <c r="S6" s="78">
        <f t="shared" si="0"/>
        <v>1.0465349714928129E-2</v>
      </c>
      <c r="T6" s="81">
        <f t="shared" ref="T6:T12" si="4">T5+S6</f>
        <v>0.97268228539307788</v>
      </c>
    </row>
    <row r="7" spans="2:20" x14ac:dyDescent="0.2">
      <c r="B7" s="80">
        <v>5</v>
      </c>
      <c r="C7" s="76" t="s">
        <v>42</v>
      </c>
      <c r="D7" s="77">
        <v>1083</v>
      </c>
      <c r="E7" s="77">
        <v>441</v>
      </c>
      <c r="F7" s="77">
        <v>117</v>
      </c>
      <c r="G7" s="77">
        <v>419</v>
      </c>
      <c r="H7" s="77">
        <v>351</v>
      </c>
      <c r="I7" s="77">
        <v>525</v>
      </c>
      <c r="J7" s="77">
        <v>478</v>
      </c>
      <c r="K7" s="77">
        <v>544</v>
      </c>
      <c r="L7" s="77">
        <v>297</v>
      </c>
      <c r="M7" s="77">
        <v>457</v>
      </c>
      <c r="N7" s="77">
        <v>248</v>
      </c>
      <c r="O7" s="77">
        <v>222</v>
      </c>
      <c r="P7" s="77">
        <v>111</v>
      </c>
      <c r="Q7" s="69">
        <f t="shared" si="2"/>
        <v>5293</v>
      </c>
      <c r="R7" s="67">
        <f t="shared" si="3"/>
        <v>407.15384615384613</v>
      </c>
      <c r="S7" s="78">
        <f t="shared" si="0"/>
        <v>5.3129767927407052E-3</v>
      </c>
      <c r="T7" s="81">
        <f t="shared" si="4"/>
        <v>0.97799526218581856</v>
      </c>
    </row>
    <row r="8" spans="2:20" x14ac:dyDescent="0.2">
      <c r="B8" s="80">
        <v>6</v>
      </c>
      <c r="C8" s="76" t="s">
        <v>43</v>
      </c>
      <c r="D8" s="77">
        <v>122</v>
      </c>
      <c r="E8" s="77">
        <v>229</v>
      </c>
      <c r="F8" s="77">
        <v>151</v>
      </c>
      <c r="G8" s="77">
        <v>214</v>
      </c>
      <c r="H8" s="77">
        <v>128</v>
      </c>
      <c r="I8" s="77">
        <v>298</v>
      </c>
      <c r="J8" s="77">
        <v>419</v>
      </c>
      <c r="K8" s="77">
        <v>1708</v>
      </c>
      <c r="L8" s="77">
        <v>394</v>
      </c>
      <c r="M8" s="77">
        <v>543</v>
      </c>
      <c r="N8" s="77">
        <v>331</v>
      </c>
      <c r="O8" s="77">
        <v>445</v>
      </c>
      <c r="P8" s="77">
        <v>478</v>
      </c>
      <c r="Q8" s="69">
        <f t="shared" si="2"/>
        <v>5460</v>
      </c>
      <c r="R8" s="67">
        <f t="shared" si="3"/>
        <v>420</v>
      </c>
      <c r="S8" s="78">
        <f t="shared" si="0"/>
        <v>5.4806070826306915E-3</v>
      </c>
      <c r="T8" s="81">
        <f t="shared" si="4"/>
        <v>0.98347586926844921</v>
      </c>
    </row>
    <row r="9" spans="2:20" x14ac:dyDescent="0.2">
      <c r="B9" s="80">
        <v>7</v>
      </c>
      <c r="C9" s="76" t="s">
        <v>44</v>
      </c>
      <c r="D9" s="77">
        <v>807</v>
      </c>
      <c r="E9" s="77">
        <v>212</v>
      </c>
      <c r="F9" s="77">
        <v>118</v>
      </c>
      <c r="G9" s="77">
        <v>271</v>
      </c>
      <c r="H9" s="77">
        <v>231</v>
      </c>
      <c r="I9" s="77">
        <v>363</v>
      </c>
      <c r="J9" s="77">
        <v>351</v>
      </c>
      <c r="K9" s="77">
        <v>497</v>
      </c>
      <c r="L9" s="77">
        <v>383</v>
      </c>
      <c r="M9" s="77">
        <v>461</v>
      </c>
      <c r="N9" s="77">
        <v>289</v>
      </c>
      <c r="O9" s="77">
        <v>349</v>
      </c>
      <c r="P9" s="77">
        <v>260</v>
      </c>
      <c r="Q9" s="69">
        <f t="shared" si="2"/>
        <v>4592</v>
      </c>
      <c r="R9" s="67">
        <f t="shared" si="3"/>
        <v>353.23076923076923</v>
      </c>
      <c r="S9" s="78">
        <f t="shared" si="0"/>
        <v>4.6093310848791457E-3</v>
      </c>
      <c r="T9" s="81">
        <f t="shared" si="4"/>
        <v>0.98808520035332836</v>
      </c>
    </row>
    <row r="10" spans="2:20" x14ac:dyDescent="0.2">
      <c r="B10" s="80">
        <v>8</v>
      </c>
      <c r="C10" s="76" t="s">
        <v>45</v>
      </c>
      <c r="D10" s="77">
        <v>87</v>
      </c>
      <c r="E10" s="77">
        <v>84</v>
      </c>
      <c r="F10" s="77">
        <v>97</v>
      </c>
      <c r="G10" s="77">
        <v>197</v>
      </c>
      <c r="H10" s="77">
        <v>118</v>
      </c>
      <c r="I10" s="77">
        <v>227</v>
      </c>
      <c r="J10" s="77">
        <v>212</v>
      </c>
      <c r="K10" s="77">
        <v>872</v>
      </c>
      <c r="L10" s="77">
        <v>333</v>
      </c>
      <c r="M10" s="77">
        <v>601</v>
      </c>
      <c r="N10" s="77">
        <v>620</v>
      </c>
      <c r="O10" s="77">
        <v>673</v>
      </c>
      <c r="P10" s="77">
        <v>725</v>
      </c>
      <c r="Q10" s="69">
        <f t="shared" si="2"/>
        <v>4846</v>
      </c>
      <c r="R10" s="67">
        <f t="shared" si="3"/>
        <v>372.76923076923077</v>
      </c>
      <c r="S10" s="78">
        <f t="shared" si="0"/>
        <v>4.864289729382478E-3</v>
      </c>
      <c r="T10" s="81">
        <f t="shared" si="4"/>
        <v>0.99294949008271083</v>
      </c>
    </row>
    <row r="11" spans="2:20" x14ac:dyDescent="0.2">
      <c r="B11" s="80">
        <v>9</v>
      </c>
      <c r="C11" s="76" t="s">
        <v>46</v>
      </c>
      <c r="D11" s="77">
        <v>368</v>
      </c>
      <c r="E11" s="77">
        <v>235</v>
      </c>
      <c r="F11" s="77">
        <v>54</v>
      </c>
      <c r="G11" s="77">
        <v>180</v>
      </c>
      <c r="H11" s="77">
        <v>188</v>
      </c>
      <c r="I11" s="77">
        <v>362</v>
      </c>
      <c r="J11" s="77">
        <v>319</v>
      </c>
      <c r="K11" s="77">
        <v>400</v>
      </c>
      <c r="L11" s="77">
        <v>388</v>
      </c>
      <c r="M11" s="77">
        <v>487</v>
      </c>
      <c r="N11" s="77">
        <v>317</v>
      </c>
      <c r="O11" s="77">
        <v>407</v>
      </c>
      <c r="P11" s="77">
        <v>341</v>
      </c>
      <c r="Q11" s="69">
        <f t="shared" si="2"/>
        <v>4046</v>
      </c>
      <c r="R11" s="67">
        <f t="shared" si="3"/>
        <v>311.23076923076923</v>
      </c>
      <c r="S11" s="78">
        <f t="shared" si="0"/>
        <v>4.0612703766160765E-3</v>
      </c>
      <c r="T11" s="81">
        <f t="shared" si="4"/>
        <v>0.99701076045932691</v>
      </c>
    </row>
    <row r="12" spans="2:20" x14ac:dyDescent="0.2">
      <c r="B12" s="80">
        <v>10</v>
      </c>
      <c r="C12" s="76" t="s">
        <v>47</v>
      </c>
      <c r="D12" s="77">
        <v>695</v>
      </c>
      <c r="E12" s="77">
        <v>490</v>
      </c>
      <c r="F12" s="77">
        <v>128</v>
      </c>
      <c r="G12" s="77">
        <v>295</v>
      </c>
      <c r="H12" s="77">
        <v>211</v>
      </c>
      <c r="I12" s="77">
        <v>267</v>
      </c>
      <c r="J12" s="77">
        <v>213</v>
      </c>
      <c r="K12" s="77">
        <v>294</v>
      </c>
      <c r="L12" s="77">
        <v>122</v>
      </c>
      <c r="M12" s="77">
        <v>164</v>
      </c>
      <c r="N12" s="77">
        <v>52</v>
      </c>
      <c r="O12" s="77">
        <v>28</v>
      </c>
      <c r="P12" s="77">
        <v>19</v>
      </c>
      <c r="Q12" s="69">
        <f t="shared" si="2"/>
        <v>2978</v>
      </c>
      <c r="R12" s="67">
        <f t="shared" si="3"/>
        <v>229.07692307692307</v>
      </c>
      <c r="S12" s="78">
        <f t="shared" si="0"/>
        <v>2.9892395406729303E-3</v>
      </c>
      <c r="T12" s="81">
        <f t="shared" si="4"/>
        <v>0.99999999999999989</v>
      </c>
    </row>
    <row r="13" spans="2:20" ht="15" customHeight="1" x14ac:dyDescent="0.2">
      <c r="B13" s="399" t="s">
        <v>1</v>
      </c>
      <c r="C13" s="400"/>
      <c r="D13" s="79">
        <f t="shared" ref="D13:S13" si="5">SUM(D3:D12)</f>
        <v>50914</v>
      </c>
      <c r="E13" s="79">
        <f t="shared" si="5"/>
        <v>47664</v>
      </c>
      <c r="F13" s="79">
        <f t="shared" si="5"/>
        <v>57689</v>
      </c>
      <c r="G13" s="79">
        <f t="shared" si="5"/>
        <v>66586</v>
      </c>
      <c r="H13" s="79">
        <f t="shared" si="5"/>
        <v>37660</v>
      </c>
      <c r="I13" s="79">
        <f t="shared" si="5"/>
        <v>41618</v>
      </c>
      <c r="J13" s="79">
        <f t="shared" si="5"/>
        <v>39609</v>
      </c>
      <c r="K13" s="79">
        <f t="shared" si="5"/>
        <v>59248</v>
      </c>
      <c r="L13" s="79">
        <f t="shared" si="5"/>
        <v>53123</v>
      </c>
      <c r="M13" s="79">
        <f t="shared" si="5"/>
        <v>73270</v>
      </c>
      <c r="N13" s="79">
        <f t="shared" si="5"/>
        <v>77348</v>
      </c>
      <c r="O13" s="79">
        <f t="shared" si="5"/>
        <v>87820</v>
      </c>
      <c r="P13" s="79">
        <f t="shared" si="5"/>
        <v>307734</v>
      </c>
      <c r="Q13" s="79">
        <f t="shared" si="5"/>
        <v>996240</v>
      </c>
      <c r="R13" s="79">
        <f t="shared" si="5"/>
        <v>76944.846153846142</v>
      </c>
      <c r="S13" s="94">
        <f t="shared" si="5"/>
        <v>0.99999999999999989</v>
      </c>
      <c r="T13" s="82" t="s">
        <v>26</v>
      </c>
    </row>
    <row r="14" spans="2:20" x14ac:dyDescent="0.2">
      <c r="B14" s="49" t="s">
        <v>128</v>
      </c>
    </row>
    <row r="15" spans="2:20" x14ac:dyDescent="0.2">
      <c r="C15" s="72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5"/>
      <c r="R15" s="75"/>
    </row>
    <row r="16" spans="2:20" x14ac:dyDescent="0.2">
      <c r="B16" s="398" t="s">
        <v>312</v>
      </c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</row>
    <row r="17" spans="2:20" x14ac:dyDescent="0.2">
      <c r="B17" s="83" t="s">
        <v>33</v>
      </c>
      <c r="C17" s="84" t="s">
        <v>129</v>
      </c>
      <c r="D17" s="85">
        <v>2007</v>
      </c>
      <c r="E17" s="85">
        <v>2008</v>
      </c>
      <c r="F17" s="85">
        <v>2009</v>
      </c>
      <c r="G17" s="85">
        <v>2010</v>
      </c>
      <c r="H17" s="85">
        <v>2011</v>
      </c>
      <c r="I17" s="85">
        <v>2012</v>
      </c>
      <c r="J17" s="85">
        <v>2013</v>
      </c>
      <c r="K17" s="85">
        <v>2014</v>
      </c>
      <c r="L17" s="85">
        <v>2015</v>
      </c>
      <c r="M17" s="85">
        <v>2016</v>
      </c>
      <c r="N17" s="85">
        <v>2017</v>
      </c>
      <c r="O17" s="85">
        <v>2018</v>
      </c>
      <c r="P17" s="85">
        <v>2019</v>
      </c>
      <c r="Q17" s="86" t="s">
        <v>28</v>
      </c>
      <c r="R17" s="86" t="s">
        <v>35</v>
      </c>
      <c r="S17" s="86" t="s">
        <v>130</v>
      </c>
      <c r="T17" s="87" t="s">
        <v>37</v>
      </c>
    </row>
    <row r="18" spans="2:20" x14ac:dyDescent="0.2">
      <c r="B18" s="80">
        <v>1</v>
      </c>
      <c r="C18" s="88" t="s">
        <v>41</v>
      </c>
      <c r="D18" s="89">
        <v>466967</v>
      </c>
      <c r="E18" s="89">
        <v>564996</v>
      </c>
      <c r="F18" s="89">
        <v>665986</v>
      </c>
      <c r="G18" s="89">
        <v>778934</v>
      </c>
      <c r="H18" s="89">
        <v>842265</v>
      </c>
      <c r="I18" s="89">
        <v>855433</v>
      </c>
      <c r="J18" s="89">
        <v>876621</v>
      </c>
      <c r="K18" s="89">
        <v>939748</v>
      </c>
      <c r="L18" s="89">
        <v>1104746</v>
      </c>
      <c r="M18" s="89">
        <v>1173431</v>
      </c>
      <c r="N18" s="89">
        <v>1381992</v>
      </c>
      <c r="O18" s="89">
        <v>1174960</v>
      </c>
      <c r="P18" s="89">
        <v>802184</v>
      </c>
      <c r="Q18" s="90">
        <f t="shared" ref="Q18:Q27" si="6">SUM(D18:P18)</f>
        <v>11628263</v>
      </c>
      <c r="R18" s="91">
        <f t="shared" ref="R18:R27" si="7">AVERAGE(D18:P18)</f>
        <v>894481.76923076925</v>
      </c>
      <c r="S18" s="92">
        <f t="shared" ref="S18:S27" si="8">Q18/$Q$28</f>
        <v>0.60422490604665902</v>
      </c>
      <c r="T18" s="93">
        <f>S18</f>
        <v>0.60422490604665902</v>
      </c>
    </row>
    <row r="19" spans="2:20" x14ac:dyDescent="0.2">
      <c r="B19" s="80">
        <v>2</v>
      </c>
      <c r="C19" s="88" t="s">
        <v>39</v>
      </c>
      <c r="D19" s="89">
        <v>166132</v>
      </c>
      <c r="E19" s="89">
        <v>165998</v>
      </c>
      <c r="F19" s="89">
        <v>140266</v>
      </c>
      <c r="G19" s="89">
        <v>150842</v>
      </c>
      <c r="H19" s="89">
        <v>149625</v>
      </c>
      <c r="I19" s="89">
        <v>202307</v>
      </c>
      <c r="J19" s="89">
        <v>220115</v>
      </c>
      <c r="K19" s="89">
        <v>248722</v>
      </c>
      <c r="L19" s="89">
        <v>252158</v>
      </c>
      <c r="M19" s="89">
        <v>261592</v>
      </c>
      <c r="N19" s="89">
        <v>271933</v>
      </c>
      <c r="O19" s="89">
        <v>294562</v>
      </c>
      <c r="P19" s="89">
        <v>340811</v>
      </c>
      <c r="Q19" s="90">
        <f t="shared" si="6"/>
        <v>2865063</v>
      </c>
      <c r="R19" s="91">
        <f t="shared" si="7"/>
        <v>220389.46153846153</v>
      </c>
      <c r="S19" s="92">
        <f t="shared" si="8"/>
        <v>0.14887369007673451</v>
      </c>
      <c r="T19" s="93">
        <f>T18+S19</f>
        <v>0.75309859612339358</v>
      </c>
    </row>
    <row r="20" spans="2:20" x14ac:dyDescent="0.2">
      <c r="B20" s="80">
        <v>3</v>
      </c>
      <c r="C20" s="88" t="s">
        <v>62</v>
      </c>
      <c r="D20" s="89">
        <v>184168</v>
      </c>
      <c r="E20" s="89">
        <v>142801</v>
      </c>
      <c r="F20" s="89">
        <v>125973</v>
      </c>
      <c r="G20" s="89">
        <v>150934</v>
      </c>
      <c r="H20" s="89">
        <v>168996</v>
      </c>
      <c r="I20" s="89">
        <v>159347</v>
      </c>
      <c r="J20" s="89">
        <v>169260</v>
      </c>
      <c r="K20" s="89">
        <v>130464</v>
      </c>
      <c r="L20" s="89">
        <v>153032</v>
      </c>
      <c r="M20" s="89">
        <v>165731</v>
      </c>
      <c r="N20" s="89">
        <v>194564</v>
      </c>
      <c r="O20" s="89">
        <v>218825</v>
      </c>
      <c r="P20" s="89">
        <v>219935</v>
      </c>
      <c r="Q20" s="90">
        <f t="shared" si="6"/>
        <v>2184030</v>
      </c>
      <c r="R20" s="91">
        <f t="shared" si="7"/>
        <v>168002.30769230769</v>
      </c>
      <c r="S20" s="92">
        <f t="shared" si="8"/>
        <v>0.11348602293851497</v>
      </c>
      <c r="T20" s="93">
        <f>T19+S20</f>
        <v>0.86658461906190853</v>
      </c>
    </row>
    <row r="21" spans="2:20" x14ac:dyDescent="0.2">
      <c r="B21" s="80">
        <v>4</v>
      </c>
      <c r="C21" s="76" t="s">
        <v>38</v>
      </c>
      <c r="D21" s="77">
        <v>44878</v>
      </c>
      <c r="E21" s="77">
        <v>41669</v>
      </c>
      <c r="F21" s="77">
        <v>48658</v>
      </c>
      <c r="G21" s="77">
        <v>59200</v>
      </c>
      <c r="H21" s="77">
        <v>39048</v>
      </c>
      <c r="I21" s="77">
        <v>47325</v>
      </c>
      <c r="J21" s="77">
        <v>42193</v>
      </c>
      <c r="K21" s="77">
        <v>45002</v>
      </c>
      <c r="L21" s="77">
        <v>43883</v>
      </c>
      <c r="M21" s="77">
        <v>61617</v>
      </c>
      <c r="N21" s="77">
        <v>67407</v>
      </c>
      <c r="O21" s="77">
        <v>76524</v>
      </c>
      <c r="P21" s="77">
        <v>69047</v>
      </c>
      <c r="Q21" s="69">
        <f t="shared" si="6"/>
        <v>686451</v>
      </c>
      <c r="R21" s="67">
        <f t="shared" si="7"/>
        <v>52803.923076923078</v>
      </c>
      <c r="S21" s="78">
        <f t="shared" si="8"/>
        <v>3.566919590489441E-2</v>
      </c>
      <c r="T21" s="81">
        <f t="shared" ref="T21:T27" si="9">T20+S21</f>
        <v>0.9022538149668029</v>
      </c>
    </row>
    <row r="22" spans="2:20" x14ac:dyDescent="0.2">
      <c r="B22" s="80">
        <v>5</v>
      </c>
      <c r="C22" s="76" t="s">
        <v>43</v>
      </c>
      <c r="D22" s="77">
        <v>40114</v>
      </c>
      <c r="E22" s="77">
        <v>50670</v>
      </c>
      <c r="F22" s="77">
        <v>32063</v>
      </c>
      <c r="G22" s="77">
        <v>18080</v>
      </c>
      <c r="H22" s="77">
        <v>22329</v>
      </c>
      <c r="I22" s="77">
        <v>28840</v>
      </c>
      <c r="J22" s="77">
        <v>30706</v>
      </c>
      <c r="K22" s="77">
        <v>57995</v>
      </c>
      <c r="L22" s="77">
        <v>37479</v>
      </c>
      <c r="M22" s="77">
        <v>15437</v>
      </c>
      <c r="N22" s="77">
        <v>17600</v>
      </c>
      <c r="O22" s="77">
        <v>13023</v>
      </c>
      <c r="P22" s="77">
        <v>16438</v>
      </c>
      <c r="Q22" s="69">
        <f t="shared" si="6"/>
        <v>380774</v>
      </c>
      <c r="R22" s="67">
        <f t="shared" si="7"/>
        <v>29290.307692307691</v>
      </c>
      <c r="S22" s="78">
        <f t="shared" si="8"/>
        <v>1.9785683758185599E-2</v>
      </c>
      <c r="T22" s="81">
        <f t="shared" si="9"/>
        <v>0.92203949872498847</v>
      </c>
    </row>
    <row r="23" spans="2:20" x14ac:dyDescent="0.2">
      <c r="B23" s="80">
        <v>6</v>
      </c>
      <c r="C23" s="76" t="s">
        <v>49</v>
      </c>
      <c r="D23" s="77">
        <v>33293</v>
      </c>
      <c r="E23" s="77">
        <v>36541</v>
      </c>
      <c r="F23" s="77">
        <v>33305</v>
      </c>
      <c r="G23" s="77">
        <v>28980</v>
      </c>
      <c r="H23" s="77">
        <v>18931</v>
      </c>
      <c r="I23" s="77">
        <v>17360</v>
      </c>
      <c r="J23" s="77">
        <v>16311</v>
      </c>
      <c r="K23" s="77">
        <v>19099</v>
      </c>
      <c r="L23" s="77">
        <v>16850</v>
      </c>
      <c r="M23" s="77">
        <v>25402</v>
      </c>
      <c r="N23" s="77">
        <v>20405</v>
      </c>
      <c r="O23" s="77">
        <v>22151</v>
      </c>
      <c r="P23" s="77">
        <v>31392</v>
      </c>
      <c r="Q23" s="69">
        <f t="shared" si="6"/>
        <v>320020</v>
      </c>
      <c r="R23" s="67">
        <f t="shared" si="7"/>
        <v>24616.923076923078</v>
      </c>
      <c r="S23" s="78">
        <f t="shared" si="8"/>
        <v>1.6628799540658122E-2</v>
      </c>
      <c r="T23" s="81">
        <f t="shared" si="9"/>
        <v>0.93866829826564657</v>
      </c>
    </row>
    <row r="24" spans="2:20" x14ac:dyDescent="0.2">
      <c r="B24" s="80">
        <v>7</v>
      </c>
      <c r="C24" s="76" t="s">
        <v>40</v>
      </c>
      <c r="D24" s="77">
        <v>22577</v>
      </c>
      <c r="E24" s="77">
        <v>26276</v>
      </c>
      <c r="F24" s="77">
        <v>24450</v>
      </c>
      <c r="G24" s="77">
        <v>15700</v>
      </c>
      <c r="H24" s="77">
        <v>14509</v>
      </c>
      <c r="I24" s="77">
        <v>15603</v>
      </c>
      <c r="J24" s="77">
        <v>21503</v>
      </c>
      <c r="K24" s="77">
        <v>32612</v>
      </c>
      <c r="L24" s="77">
        <v>25969</v>
      </c>
      <c r="M24" s="77">
        <v>28330</v>
      </c>
      <c r="N24" s="77">
        <v>29577</v>
      </c>
      <c r="O24" s="77">
        <v>29464</v>
      </c>
      <c r="P24" s="77">
        <v>31648</v>
      </c>
      <c r="Q24" s="69">
        <f t="shared" si="6"/>
        <v>318218</v>
      </c>
      <c r="R24" s="67">
        <f t="shared" si="7"/>
        <v>24478.307692307691</v>
      </c>
      <c r="S24" s="78">
        <f t="shared" si="8"/>
        <v>1.6535164465436993E-2</v>
      </c>
      <c r="T24" s="81">
        <f t="shared" si="9"/>
        <v>0.95520346273108359</v>
      </c>
    </row>
    <row r="25" spans="2:20" x14ac:dyDescent="0.2">
      <c r="B25" s="80">
        <v>8</v>
      </c>
      <c r="C25" s="76" t="s">
        <v>44</v>
      </c>
      <c r="D25" s="77">
        <v>15332</v>
      </c>
      <c r="E25" s="77">
        <v>18928</v>
      </c>
      <c r="F25" s="77">
        <v>22533</v>
      </c>
      <c r="G25" s="77">
        <v>19535</v>
      </c>
      <c r="H25" s="77">
        <v>19333</v>
      </c>
      <c r="I25" s="77">
        <v>24684</v>
      </c>
      <c r="J25" s="77">
        <v>24995</v>
      </c>
      <c r="K25" s="77">
        <v>26731</v>
      </c>
      <c r="L25" s="77">
        <v>24044</v>
      </c>
      <c r="M25" s="77">
        <v>30923</v>
      </c>
      <c r="N25" s="77">
        <v>23914</v>
      </c>
      <c r="O25" s="77">
        <v>24905</v>
      </c>
      <c r="P25" s="77">
        <v>28104</v>
      </c>
      <c r="Q25" s="69">
        <f t="shared" si="6"/>
        <v>303961</v>
      </c>
      <c r="R25" s="67">
        <f t="shared" si="7"/>
        <v>23381.615384615383</v>
      </c>
      <c r="S25" s="78">
        <f t="shared" si="8"/>
        <v>1.579434578206982E-2</v>
      </c>
      <c r="T25" s="81">
        <f t="shared" si="9"/>
        <v>0.97099780851315343</v>
      </c>
    </row>
    <row r="26" spans="2:20" x14ac:dyDescent="0.2">
      <c r="B26" s="80">
        <v>9</v>
      </c>
      <c r="C26" s="76" t="s">
        <v>46</v>
      </c>
      <c r="D26" s="77">
        <v>10026</v>
      </c>
      <c r="E26" s="77">
        <v>14799</v>
      </c>
      <c r="F26" s="77">
        <v>18992</v>
      </c>
      <c r="G26" s="77">
        <v>17456</v>
      </c>
      <c r="H26" s="77">
        <v>16062</v>
      </c>
      <c r="I26" s="77">
        <v>17199</v>
      </c>
      <c r="J26" s="77">
        <v>18380</v>
      </c>
      <c r="K26" s="77">
        <v>21946</v>
      </c>
      <c r="L26" s="77">
        <v>17555</v>
      </c>
      <c r="M26" s="77">
        <v>30426</v>
      </c>
      <c r="N26" s="77">
        <v>34298</v>
      </c>
      <c r="O26" s="77">
        <v>35705</v>
      </c>
      <c r="P26" s="77">
        <v>51020</v>
      </c>
      <c r="Q26" s="69">
        <f t="shared" si="6"/>
        <v>303864</v>
      </c>
      <c r="R26" s="67">
        <f t="shared" si="7"/>
        <v>23374.153846153848</v>
      </c>
      <c r="S26" s="78">
        <f t="shared" si="8"/>
        <v>1.5789305492227172E-2</v>
      </c>
      <c r="T26" s="81">
        <f t="shared" si="9"/>
        <v>0.98678711400538055</v>
      </c>
    </row>
    <row r="27" spans="2:20" x14ac:dyDescent="0.2">
      <c r="B27" s="80">
        <v>10</v>
      </c>
      <c r="C27" s="76" t="s">
        <v>42</v>
      </c>
      <c r="D27" s="77">
        <v>9904</v>
      </c>
      <c r="E27" s="77">
        <v>21491</v>
      </c>
      <c r="F27" s="77">
        <v>21256</v>
      </c>
      <c r="G27" s="77">
        <v>17217</v>
      </c>
      <c r="H27" s="77">
        <v>15304</v>
      </c>
      <c r="I27" s="77">
        <v>17440</v>
      </c>
      <c r="J27" s="77">
        <v>18896</v>
      </c>
      <c r="K27" s="77">
        <v>21512</v>
      </c>
      <c r="L27" s="77">
        <v>18129</v>
      </c>
      <c r="M27" s="77">
        <v>24624</v>
      </c>
      <c r="N27" s="77">
        <v>23429</v>
      </c>
      <c r="O27" s="77">
        <v>20007</v>
      </c>
      <c r="P27" s="77">
        <v>25072</v>
      </c>
      <c r="Q27" s="69">
        <f t="shared" si="6"/>
        <v>254281</v>
      </c>
      <c r="R27" s="67">
        <f t="shared" si="7"/>
        <v>19560.076923076922</v>
      </c>
      <c r="S27" s="78">
        <f t="shared" si="8"/>
        <v>1.3212885994619361E-2</v>
      </c>
      <c r="T27" s="81">
        <f t="shared" si="9"/>
        <v>0.99999999999999989</v>
      </c>
    </row>
    <row r="28" spans="2:20" x14ac:dyDescent="0.2">
      <c r="B28" s="399" t="s">
        <v>1</v>
      </c>
      <c r="C28" s="400"/>
      <c r="D28" s="79">
        <f t="shared" ref="D28:S28" si="10">SUM(D18:D27)</f>
        <v>993391</v>
      </c>
      <c r="E28" s="79">
        <f t="shared" si="10"/>
        <v>1084169</v>
      </c>
      <c r="F28" s="79">
        <f t="shared" si="10"/>
        <v>1133482</v>
      </c>
      <c r="G28" s="79">
        <f t="shared" si="10"/>
        <v>1256878</v>
      </c>
      <c r="H28" s="79">
        <f t="shared" si="10"/>
        <v>1306402</v>
      </c>
      <c r="I28" s="79">
        <f t="shared" si="10"/>
        <v>1385538</v>
      </c>
      <c r="J28" s="79">
        <f t="shared" si="10"/>
        <v>1438980</v>
      </c>
      <c r="K28" s="79">
        <f t="shared" si="10"/>
        <v>1543831</v>
      </c>
      <c r="L28" s="79">
        <f t="shared" si="10"/>
        <v>1693845</v>
      </c>
      <c r="M28" s="79">
        <f t="shared" si="10"/>
        <v>1817513</v>
      </c>
      <c r="N28" s="79">
        <f t="shared" si="10"/>
        <v>2065119</v>
      </c>
      <c r="O28" s="79">
        <f t="shared" si="10"/>
        <v>1910126</v>
      </c>
      <c r="P28" s="79">
        <f t="shared" si="10"/>
        <v>1615651</v>
      </c>
      <c r="Q28" s="79">
        <f t="shared" si="10"/>
        <v>19244925</v>
      </c>
      <c r="R28" s="79">
        <f t="shared" si="10"/>
        <v>1480378.8461538462</v>
      </c>
      <c r="S28" s="94">
        <f t="shared" si="10"/>
        <v>0.99999999999999989</v>
      </c>
      <c r="T28" s="82" t="s">
        <v>26</v>
      </c>
    </row>
    <row r="29" spans="2:20" x14ac:dyDescent="0.2">
      <c r="B29" s="49" t="s">
        <v>128</v>
      </c>
    </row>
    <row r="54" spans="2:20" x14ac:dyDescent="0.2">
      <c r="B54" s="398" t="s">
        <v>313</v>
      </c>
      <c r="C54" s="398"/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</row>
    <row r="55" spans="2:20" x14ac:dyDescent="0.2">
      <c r="B55" s="83" t="s">
        <v>33</v>
      </c>
      <c r="C55" s="84" t="s">
        <v>129</v>
      </c>
      <c r="D55" s="85">
        <v>2007</v>
      </c>
      <c r="E55" s="85">
        <v>2008</v>
      </c>
      <c r="F55" s="85">
        <v>2009</v>
      </c>
      <c r="G55" s="85">
        <v>2010</v>
      </c>
      <c r="H55" s="85">
        <v>2011</v>
      </c>
      <c r="I55" s="85">
        <v>2012</v>
      </c>
      <c r="J55" s="85">
        <v>2013</v>
      </c>
      <c r="K55" s="85">
        <v>2014</v>
      </c>
      <c r="L55" s="85">
        <v>2015</v>
      </c>
      <c r="M55" s="85">
        <v>2016</v>
      </c>
      <c r="N55" s="85">
        <v>2017</v>
      </c>
      <c r="O55" s="85">
        <v>2018</v>
      </c>
      <c r="P55" s="85">
        <v>2019</v>
      </c>
      <c r="Q55" s="86" t="s">
        <v>28</v>
      </c>
      <c r="R55" s="86" t="s">
        <v>35</v>
      </c>
      <c r="S55" s="86" t="s">
        <v>130</v>
      </c>
      <c r="T55" s="87" t="s">
        <v>37</v>
      </c>
    </row>
    <row r="56" spans="2:20" x14ac:dyDescent="0.2">
      <c r="B56" s="80">
        <v>1</v>
      </c>
      <c r="C56" s="88" t="s">
        <v>41</v>
      </c>
      <c r="D56" s="89">
        <v>466967</v>
      </c>
      <c r="E56" s="89">
        <v>564996</v>
      </c>
      <c r="F56" s="89">
        <v>665986</v>
      </c>
      <c r="G56" s="89">
        <v>778934</v>
      </c>
      <c r="H56" s="89">
        <v>842265</v>
      </c>
      <c r="I56" s="89">
        <v>855433</v>
      </c>
      <c r="J56" s="89">
        <v>876621</v>
      </c>
      <c r="K56" s="89">
        <v>939748</v>
      </c>
      <c r="L56" s="89">
        <v>1104746</v>
      </c>
      <c r="M56" s="89">
        <v>1173431</v>
      </c>
      <c r="N56" s="89">
        <v>1381992</v>
      </c>
      <c r="O56" s="89">
        <v>1174960</v>
      </c>
      <c r="P56" s="89">
        <v>802184</v>
      </c>
      <c r="Q56" s="90">
        <f t="shared" ref="Q56:Q65" si="11">SUM(D56:P56)</f>
        <v>11628263</v>
      </c>
      <c r="R56" s="91">
        <f t="shared" ref="R56:R65" si="12">AVERAGE(D56:P56)</f>
        <v>894481.76923076925</v>
      </c>
      <c r="S56" s="92">
        <f t="shared" ref="S56:S76" si="13">Q56/$Q$77</f>
        <v>0.54375099835064056</v>
      </c>
      <c r="T56" s="93">
        <f>S56</f>
        <v>0.54375099835064056</v>
      </c>
    </row>
    <row r="57" spans="2:20" x14ac:dyDescent="0.2">
      <c r="B57" s="80">
        <v>2</v>
      </c>
      <c r="C57" s="88" t="s">
        <v>39</v>
      </c>
      <c r="D57" s="89">
        <v>166132</v>
      </c>
      <c r="E57" s="89">
        <v>165998</v>
      </c>
      <c r="F57" s="89">
        <v>140266</v>
      </c>
      <c r="G57" s="89">
        <v>150842</v>
      </c>
      <c r="H57" s="89">
        <v>149625</v>
      </c>
      <c r="I57" s="89">
        <v>202307</v>
      </c>
      <c r="J57" s="89">
        <v>220115</v>
      </c>
      <c r="K57" s="89">
        <v>248722</v>
      </c>
      <c r="L57" s="89">
        <v>252158</v>
      </c>
      <c r="M57" s="89">
        <v>261592</v>
      </c>
      <c r="N57" s="89">
        <v>271933</v>
      </c>
      <c r="O57" s="89">
        <v>294562</v>
      </c>
      <c r="P57" s="89">
        <v>340811</v>
      </c>
      <c r="Q57" s="90">
        <f t="shared" si="11"/>
        <v>2865063</v>
      </c>
      <c r="R57" s="91">
        <f t="shared" si="12"/>
        <v>220389.46153846153</v>
      </c>
      <c r="S57" s="92">
        <f t="shared" si="13"/>
        <v>0.1339736525212305</v>
      </c>
      <c r="T57" s="93">
        <f>T56+S57</f>
        <v>0.67772465087187106</v>
      </c>
    </row>
    <row r="58" spans="2:20" x14ac:dyDescent="0.2">
      <c r="B58" s="80">
        <v>3</v>
      </c>
      <c r="C58" s="88" t="s">
        <v>62</v>
      </c>
      <c r="D58" s="89">
        <v>184168</v>
      </c>
      <c r="E58" s="89">
        <v>142801</v>
      </c>
      <c r="F58" s="89">
        <v>125973</v>
      </c>
      <c r="G58" s="89">
        <v>150934</v>
      </c>
      <c r="H58" s="89">
        <v>168996</v>
      </c>
      <c r="I58" s="89">
        <v>159347</v>
      </c>
      <c r="J58" s="89">
        <v>169260</v>
      </c>
      <c r="K58" s="89">
        <v>130464</v>
      </c>
      <c r="L58" s="89">
        <v>153032</v>
      </c>
      <c r="M58" s="89">
        <v>165731</v>
      </c>
      <c r="N58" s="89">
        <v>194564</v>
      </c>
      <c r="O58" s="89">
        <v>218825</v>
      </c>
      <c r="P58" s="89">
        <v>219935</v>
      </c>
      <c r="Q58" s="90">
        <f t="shared" si="11"/>
        <v>2184030</v>
      </c>
      <c r="R58" s="91">
        <f t="shared" si="12"/>
        <v>168002.30769230769</v>
      </c>
      <c r="S58" s="92">
        <f t="shared" si="13"/>
        <v>0.10212776344392534</v>
      </c>
      <c r="T58" s="93">
        <f>T57+S58</f>
        <v>0.77985241431579644</v>
      </c>
    </row>
    <row r="59" spans="2:20" x14ac:dyDescent="0.2">
      <c r="B59" s="80">
        <v>4</v>
      </c>
      <c r="C59" s="76" t="s">
        <v>38</v>
      </c>
      <c r="D59" s="77">
        <v>44878</v>
      </c>
      <c r="E59" s="77">
        <v>41669</v>
      </c>
      <c r="F59" s="77">
        <v>48658</v>
      </c>
      <c r="G59" s="77">
        <v>59200</v>
      </c>
      <c r="H59" s="77">
        <v>39048</v>
      </c>
      <c r="I59" s="77">
        <v>47325</v>
      </c>
      <c r="J59" s="77">
        <v>42193</v>
      </c>
      <c r="K59" s="77">
        <v>45002</v>
      </c>
      <c r="L59" s="77">
        <v>43883</v>
      </c>
      <c r="M59" s="77">
        <v>61617</v>
      </c>
      <c r="N59" s="77">
        <v>67407</v>
      </c>
      <c r="O59" s="77">
        <v>76524</v>
      </c>
      <c r="P59" s="77">
        <v>69047</v>
      </c>
      <c r="Q59" s="69">
        <f t="shared" si="11"/>
        <v>686451</v>
      </c>
      <c r="R59" s="67">
        <f t="shared" si="12"/>
        <v>52803.923076923078</v>
      </c>
      <c r="S59" s="78">
        <f t="shared" si="13"/>
        <v>3.2099241010355162E-2</v>
      </c>
      <c r="T59" s="81">
        <f t="shared" ref="T59:T76" si="14">T58+S59</f>
        <v>0.81195165532615166</v>
      </c>
    </row>
    <row r="60" spans="2:20" x14ac:dyDescent="0.2">
      <c r="B60" s="80">
        <v>5</v>
      </c>
      <c r="C60" s="76" t="s">
        <v>43</v>
      </c>
      <c r="D60" s="77">
        <v>40114</v>
      </c>
      <c r="E60" s="77">
        <v>50670</v>
      </c>
      <c r="F60" s="77">
        <v>32063</v>
      </c>
      <c r="G60" s="77">
        <v>18080</v>
      </c>
      <c r="H60" s="77">
        <v>22329</v>
      </c>
      <c r="I60" s="77">
        <v>28840</v>
      </c>
      <c r="J60" s="77">
        <v>30706</v>
      </c>
      <c r="K60" s="77">
        <v>57995</v>
      </c>
      <c r="L60" s="77">
        <v>37479</v>
      </c>
      <c r="M60" s="77">
        <v>15437</v>
      </c>
      <c r="N60" s="77">
        <v>17600</v>
      </c>
      <c r="O60" s="77">
        <v>13023</v>
      </c>
      <c r="P60" s="77">
        <v>16438</v>
      </c>
      <c r="Q60" s="69">
        <f t="shared" si="11"/>
        <v>380774</v>
      </c>
      <c r="R60" s="67">
        <f t="shared" si="12"/>
        <v>29290.307692307691</v>
      </c>
      <c r="S60" s="78">
        <f t="shared" si="13"/>
        <v>1.780543170084533E-2</v>
      </c>
      <c r="T60" s="81">
        <f t="shared" si="14"/>
        <v>0.82975708702699702</v>
      </c>
    </row>
    <row r="61" spans="2:20" x14ac:dyDescent="0.2">
      <c r="B61" s="80">
        <v>6</v>
      </c>
      <c r="C61" s="76" t="s">
        <v>49</v>
      </c>
      <c r="D61" s="77">
        <v>33293</v>
      </c>
      <c r="E61" s="77">
        <v>36541</v>
      </c>
      <c r="F61" s="77">
        <v>33305</v>
      </c>
      <c r="G61" s="77">
        <v>28980</v>
      </c>
      <c r="H61" s="77">
        <v>18931</v>
      </c>
      <c r="I61" s="77">
        <v>17360</v>
      </c>
      <c r="J61" s="77">
        <v>16311</v>
      </c>
      <c r="K61" s="77">
        <v>19099</v>
      </c>
      <c r="L61" s="77">
        <v>16850</v>
      </c>
      <c r="M61" s="77">
        <v>25402</v>
      </c>
      <c r="N61" s="77">
        <v>20405</v>
      </c>
      <c r="O61" s="77">
        <v>22151</v>
      </c>
      <c r="P61" s="77">
        <v>31392</v>
      </c>
      <c r="Q61" s="69">
        <f t="shared" si="11"/>
        <v>320020</v>
      </c>
      <c r="R61" s="67">
        <f t="shared" si="12"/>
        <v>24616.923076923078</v>
      </c>
      <c r="S61" s="78">
        <f t="shared" si="13"/>
        <v>1.4964504543126689E-2</v>
      </c>
      <c r="T61" s="81">
        <f t="shared" si="14"/>
        <v>0.84472159157012372</v>
      </c>
    </row>
    <row r="62" spans="2:20" x14ac:dyDescent="0.2">
      <c r="B62" s="80">
        <v>7</v>
      </c>
      <c r="C62" s="76" t="s">
        <v>40</v>
      </c>
      <c r="D62" s="77">
        <v>22577</v>
      </c>
      <c r="E62" s="77">
        <v>26276</v>
      </c>
      <c r="F62" s="77">
        <v>24450</v>
      </c>
      <c r="G62" s="77">
        <v>15700</v>
      </c>
      <c r="H62" s="77">
        <v>14509</v>
      </c>
      <c r="I62" s="77">
        <v>15603</v>
      </c>
      <c r="J62" s="77">
        <v>21503</v>
      </c>
      <c r="K62" s="77">
        <v>32612</v>
      </c>
      <c r="L62" s="77">
        <v>25969</v>
      </c>
      <c r="M62" s="77">
        <v>28330</v>
      </c>
      <c r="N62" s="77">
        <v>29577</v>
      </c>
      <c r="O62" s="77">
        <v>29464</v>
      </c>
      <c r="P62" s="77">
        <v>31648</v>
      </c>
      <c r="Q62" s="69">
        <f t="shared" si="11"/>
        <v>318218</v>
      </c>
      <c r="R62" s="67">
        <f t="shared" si="12"/>
        <v>24478.307692307691</v>
      </c>
      <c r="S62" s="78">
        <f t="shared" si="13"/>
        <v>1.4880240943393191E-2</v>
      </c>
      <c r="T62" s="81">
        <f t="shared" si="14"/>
        <v>0.85960183251351696</v>
      </c>
    </row>
    <row r="63" spans="2:20" x14ac:dyDescent="0.2">
      <c r="B63" s="80">
        <v>8</v>
      </c>
      <c r="C63" s="76" t="s">
        <v>44</v>
      </c>
      <c r="D63" s="77">
        <v>15332</v>
      </c>
      <c r="E63" s="77">
        <v>18928</v>
      </c>
      <c r="F63" s="77">
        <v>22533</v>
      </c>
      <c r="G63" s="77">
        <v>19535</v>
      </c>
      <c r="H63" s="77">
        <v>19333</v>
      </c>
      <c r="I63" s="77">
        <v>24684</v>
      </c>
      <c r="J63" s="77">
        <v>24995</v>
      </c>
      <c r="K63" s="77">
        <v>26731</v>
      </c>
      <c r="L63" s="77">
        <v>24044</v>
      </c>
      <c r="M63" s="77">
        <v>30923</v>
      </c>
      <c r="N63" s="77">
        <v>23914</v>
      </c>
      <c r="O63" s="77">
        <v>24905</v>
      </c>
      <c r="P63" s="77">
        <v>28104</v>
      </c>
      <c r="Q63" s="69">
        <f t="shared" si="11"/>
        <v>303961</v>
      </c>
      <c r="R63" s="67">
        <f t="shared" si="12"/>
        <v>23381.615384615383</v>
      </c>
      <c r="S63" s="78">
        <f t="shared" si="13"/>
        <v>1.4213567169031098E-2</v>
      </c>
      <c r="T63" s="81">
        <f t="shared" si="14"/>
        <v>0.87381539968254807</v>
      </c>
    </row>
    <row r="64" spans="2:20" x14ac:dyDescent="0.2">
      <c r="B64" s="80">
        <v>9</v>
      </c>
      <c r="C64" s="76" t="s">
        <v>46</v>
      </c>
      <c r="D64" s="77">
        <v>10026</v>
      </c>
      <c r="E64" s="77">
        <v>14799</v>
      </c>
      <c r="F64" s="77">
        <v>18992</v>
      </c>
      <c r="G64" s="77">
        <v>17456</v>
      </c>
      <c r="H64" s="77">
        <v>16062</v>
      </c>
      <c r="I64" s="77">
        <v>17199</v>
      </c>
      <c r="J64" s="77">
        <v>18380</v>
      </c>
      <c r="K64" s="77">
        <v>21946</v>
      </c>
      <c r="L64" s="77">
        <v>17555</v>
      </c>
      <c r="M64" s="77">
        <v>30426</v>
      </c>
      <c r="N64" s="77">
        <v>34298</v>
      </c>
      <c r="O64" s="77">
        <v>35705</v>
      </c>
      <c r="P64" s="77">
        <v>51020</v>
      </c>
      <c r="Q64" s="69">
        <f t="shared" si="11"/>
        <v>303864</v>
      </c>
      <c r="R64" s="67">
        <f t="shared" si="12"/>
        <v>23374.153846153848</v>
      </c>
      <c r="S64" s="78">
        <f t="shared" si="13"/>
        <v>1.4209031337080959E-2</v>
      </c>
      <c r="T64" s="81">
        <f t="shared" si="14"/>
        <v>0.88802443101962902</v>
      </c>
    </row>
    <row r="65" spans="1:20" x14ac:dyDescent="0.2">
      <c r="B65" s="80">
        <v>10</v>
      </c>
      <c r="C65" s="76" t="s">
        <v>42</v>
      </c>
      <c r="D65" s="77">
        <v>9904</v>
      </c>
      <c r="E65" s="77">
        <v>21491</v>
      </c>
      <c r="F65" s="77">
        <v>21256</v>
      </c>
      <c r="G65" s="77">
        <v>17217</v>
      </c>
      <c r="H65" s="77">
        <v>15304</v>
      </c>
      <c r="I65" s="77">
        <v>17440</v>
      </c>
      <c r="J65" s="77">
        <v>18896</v>
      </c>
      <c r="K65" s="77">
        <v>21512</v>
      </c>
      <c r="L65" s="77">
        <v>18129</v>
      </c>
      <c r="M65" s="77">
        <v>24624</v>
      </c>
      <c r="N65" s="77">
        <v>23429</v>
      </c>
      <c r="O65" s="77">
        <v>20007</v>
      </c>
      <c r="P65" s="77">
        <v>25072</v>
      </c>
      <c r="Q65" s="69">
        <f t="shared" si="11"/>
        <v>254281</v>
      </c>
      <c r="R65" s="67">
        <f t="shared" si="12"/>
        <v>19560.076923076922</v>
      </c>
      <c r="S65" s="78">
        <f t="shared" si="13"/>
        <v>1.1890473032094237E-2</v>
      </c>
      <c r="T65" s="81">
        <f t="shared" si="14"/>
        <v>0.89991490405172325</v>
      </c>
    </row>
    <row r="66" spans="1:20" x14ac:dyDescent="0.2">
      <c r="B66" s="80">
        <v>11</v>
      </c>
      <c r="C66" s="76" t="s">
        <v>51</v>
      </c>
      <c r="D66" s="77">
        <v>19933</v>
      </c>
      <c r="E66" s="77">
        <v>21227</v>
      </c>
      <c r="F66" s="77">
        <v>21654</v>
      </c>
      <c r="G66" s="77">
        <v>17873</v>
      </c>
      <c r="H66" s="77">
        <v>13383</v>
      </c>
      <c r="I66" s="77">
        <v>16388</v>
      </c>
      <c r="J66" s="77">
        <v>18782</v>
      </c>
      <c r="K66" s="77">
        <v>19481</v>
      </c>
      <c r="L66" s="77">
        <v>17543</v>
      </c>
      <c r="M66" s="77">
        <v>23301</v>
      </c>
      <c r="N66" s="77">
        <v>17237</v>
      </c>
      <c r="O66" s="77">
        <v>20184</v>
      </c>
      <c r="P66" s="77">
        <v>32216</v>
      </c>
      <c r="Q66" s="69">
        <f t="shared" ref="Q66:Q76" si="15">SUM(D66:P66)</f>
        <v>259202</v>
      </c>
      <c r="R66" s="67">
        <f t="shared" ref="R66:R76" si="16">AVERAGE(D66:P66)</f>
        <v>19938.615384615383</v>
      </c>
      <c r="S66" s="78">
        <f t="shared" si="13"/>
        <v>1.2120584671544043E-2</v>
      </c>
      <c r="T66" s="81">
        <f t="shared" si="14"/>
        <v>0.91203548872326734</v>
      </c>
    </row>
    <row r="67" spans="1:20" x14ac:dyDescent="0.2">
      <c r="B67" s="80">
        <v>12</v>
      </c>
      <c r="C67" s="76" t="s">
        <v>45</v>
      </c>
      <c r="D67" s="77">
        <v>15254</v>
      </c>
      <c r="E67" s="77">
        <v>15405</v>
      </c>
      <c r="F67" s="77">
        <v>16173</v>
      </c>
      <c r="G67" s="77">
        <v>14537</v>
      </c>
      <c r="H67" s="77">
        <v>15134</v>
      </c>
      <c r="I67" s="77">
        <v>15755</v>
      </c>
      <c r="J67" s="77">
        <v>16613</v>
      </c>
      <c r="K67" s="77">
        <v>26284</v>
      </c>
      <c r="L67" s="77">
        <v>12950</v>
      </c>
      <c r="M67" s="77">
        <v>18488</v>
      </c>
      <c r="N67" s="77">
        <v>16354</v>
      </c>
      <c r="O67" s="77">
        <v>17437</v>
      </c>
      <c r="P67" s="77">
        <v>20354</v>
      </c>
      <c r="Q67" s="69">
        <f t="shared" si="15"/>
        <v>220738</v>
      </c>
      <c r="R67" s="67">
        <f t="shared" si="16"/>
        <v>16979.846153846152</v>
      </c>
      <c r="S67" s="78">
        <f t="shared" si="13"/>
        <v>1.032196363927473E-2</v>
      </c>
      <c r="T67" s="81">
        <f t="shared" si="14"/>
        <v>0.92235745236254207</v>
      </c>
    </row>
    <row r="68" spans="1:20" x14ac:dyDescent="0.2">
      <c r="B68" s="80">
        <v>13</v>
      </c>
      <c r="C68" s="76" t="s">
        <v>66</v>
      </c>
      <c r="D68" s="77">
        <v>10105</v>
      </c>
      <c r="E68" s="77">
        <v>8342</v>
      </c>
      <c r="F68" s="77">
        <v>8496</v>
      </c>
      <c r="G68" s="77">
        <v>2754</v>
      </c>
      <c r="H68" s="77">
        <v>11054</v>
      </c>
      <c r="I68" s="77">
        <v>3910</v>
      </c>
      <c r="J68" s="77">
        <v>9897</v>
      </c>
      <c r="K68" s="77">
        <v>24489</v>
      </c>
      <c r="L68" s="77">
        <v>30274</v>
      </c>
      <c r="M68" s="77">
        <v>26634</v>
      </c>
      <c r="N68" s="77">
        <v>27480</v>
      </c>
      <c r="O68" s="77">
        <v>12095</v>
      </c>
      <c r="P68" s="77">
        <v>13658</v>
      </c>
      <c r="Q68" s="69">
        <f t="shared" si="15"/>
        <v>189188</v>
      </c>
      <c r="R68" s="67">
        <f t="shared" si="16"/>
        <v>14552.923076923076</v>
      </c>
      <c r="S68" s="78">
        <f t="shared" si="13"/>
        <v>8.8466492266266235E-3</v>
      </c>
      <c r="T68" s="81">
        <f t="shared" si="14"/>
        <v>0.93120410158916866</v>
      </c>
    </row>
    <row r="69" spans="1:20" x14ac:dyDescent="0.2">
      <c r="B69" s="80">
        <v>14</v>
      </c>
      <c r="C69" s="76" t="s">
        <v>59</v>
      </c>
      <c r="D69" s="77">
        <v>12274</v>
      </c>
      <c r="E69" s="77">
        <v>11259</v>
      </c>
      <c r="F69" s="77">
        <v>16261</v>
      </c>
      <c r="G69" s="77">
        <v>15322</v>
      </c>
      <c r="H69" s="77">
        <v>12427</v>
      </c>
      <c r="I69" s="77">
        <v>11666</v>
      </c>
      <c r="J69" s="77">
        <v>12854</v>
      </c>
      <c r="K69" s="77">
        <v>14122</v>
      </c>
      <c r="L69" s="77">
        <v>10133</v>
      </c>
      <c r="M69" s="77">
        <v>16065</v>
      </c>
      <c r="N69" s="77">
        <v>13366</v>
      </c>
      <c r="O69" s="77">
        <v>13482</v>
      </c>
      <c r="P69" s="77">
        <v>16992</v>
      </c>
      <c r="Q69" s="69">
        <f t="shared" si="15"/>
        <v>176223</v>
      </c>
      <c r="R69" s="67">
        <f t="shared" si="16"/>
        <v>13555.615384615385</v>
      </c>
      <c r="S69" s="78">
        <f t="shared" si="13"/>
        <v>8.2403908633942088E-3</v>
      </c>
      <c r="T69" s="81">
        <f t="shared" si="14"/>
        <v>0.9394444924525629</v>
      </c>
    </row>
    <row r="70" spans="1:20" x14ac:dyDescent="0.2">
      <c r="B70" s="80">
        <v>15</v>
      </c>
      <c r="C70" s="76" t="s">
        <v>58</v>
      </c>
      <c r="D70" s="77">
        <v>12193</v>
      </c>
      <c r="E70" s="77">
        <v>12888</v>
      </c>
      <c r="F70" s="77">
        <v>7496</v>
      </c>
      <c r="G70" s="77">
        <v>7587</v>
      </c>
      <c r="H70" s="77">
        <v>8542</v>
      </c>
      <c r="I70" s="77">
        <v>9087</v>
      </c>
      <c r="J70" s="77">
        <v>9846</v>
      </c>
      <c r="K70" s="77">
        <v>12102</v>
      </c>
      <c r="L70" s="77">
        <v>9846</v>
      </c>
      <c r="M70" s="77">
        <v>11661</v>
      </c>
      <c r="N70" s="77">
        <v>9186</v>
      </c>
      <c r="O70" s="77">
        <v>8834</v>
      </c>
      <c r="P70" s="77">
        <v>10339</v>
      </c>
      <c r="Q70" s="69">
        <f t="shared" si="15"/>
        <v>129607</v>
      </c>
      <c r="R70" s="67">
        <f t="shared" si="16"/>
        <v>9969.7692307692305</v>
      </c>
      <c r="S70" s="78">
        <f t="shared" si="13"/>
        <v>6.0605729026967717E-3</v>
      </c>
      <c r="T70" s="81">
        <f t="shared" si="14"/>
        <v>0.94550506535525969</v>
      </c>
    </row>
    <row r="71" spans="1:20" x14ac:dyDescent="0.2">
      <c r="B71" s="80">
        <v>16</v>
      </c>
      <c r="C71" s="76" t="s">
        <v>47</v>
      </c>
      <c r="D71" s="77">
        <v>10199</v>
      </c>
      <c r="E71" s="77">
        <v>8187</v>
      </c>
      <c r="F71" s="77">
        <v>10027</v>
      </c>
      <c r="G71" s="77">
        <v>9041</v>
      </c>
      <c r="H71" s="77">
        <v>6735</v>
      </c>
      <c r="I71" s="77">
        <v>9964</v>
      </c>
      <c r="J71" s="77">
        <v>10836</v>
      </c>
      <c r="K71" s="77">
        <v>13236</v>
      </c>
      <c r="L71" s="77">
        <v>9046</v>
      </c>
      <c r="M71" s="77">
        <v>12533</v>
      </c>
      <c r="N71" s="77">
        <v>7508</v>
      </c>
      <c r="O71" s="77">
        <v>7620</v>
      </c>
      <c r="P71" s="77">
        <v>9578</v>
      </c>
      <c r="Q71" s="69">
        <f t="shared" si="15"/>
        <v>124510</v>
      </c>
      <c r="R71" s="67">
        <f t="shared" si="16"/>
        <v>9577.6923076923085</v>
      </c>
      <c r="S71" s="78">
        <f t="shared" si="13"/>
        <v>5.8222313001209426E-3</v>
      </c>
      <c r="T71" s="81">
        <f t="shared" si="14"/>
        <v>0.95132729665538063</v>
      </c>
    </row>
    <row r="72" spans="1:20" x14ac:dyDescent="0.2">
      <c r="B72" s="80">
        <v>17</v>
      </c>
      <c r="C72" s="76" t="s">
        <v>57</v>
      </c>
      <c r="D72" s="77">
        <v>10285</v>
      </c>
      <c r="E72" s="77">
        <v>10640</v>
      </c>
      <c r="F72" s="77">
        <v>11704</v>
      </c>
      <c r="G72" s="77">
        <v>9421</v>
      </c>
      <c r="H72" s="77">
        <v>7114</v>
      </c>
      <c r="I72" s="77">
        <v>12883</v>
      </c>
      <c r="J72" s="77">
        <v>14953</v>
      </c>
      <c r="K72" s="77">
        <v>10475</v>
      </c>
      <c r="L72" s="77">
        <v>7201</v>
      </c>
      <c r="M72" s="77">
        <v>6320</v>
      </c>
      <c r="N72" s="77">
        <v>4342</v>
      </c>
      <c r="O72" s="77">
        <v>4806</v>
      </c>
      <c r="P72" s="77">
        <v>5338</v>
      </c>
      <c r="Q72" s="69">
        <f t="shared" si="15"/>
        <v>115482</v>
      </c>
      <c r="R72" s="67">
        <f t="shared" si="16"/>
        <v>8883.2307692307695</v>
      </c>
      <c r="S72" s="78">
        <f t="shared" si="13"/>
        <v>5.4000716006791967E-3</v>
      </c>
      <c r="T72" s="81">
        <f t="shared" si="14"/>
        <v>0.95672736825605986</v>
      </c>
    </row>
    <row r="73" spans="1:20" x14ac:dyDescent="0.2">
      <c r="B73" s="80">
        <v>18</v>
      </c>
      <c r="C73" s="76" t="s">
        <v>64</v>
      </c>
      <c r="D73" s="77">
        <v>5104</v>
      </c>
      <c r="E73" s="77">
        <v>5244</v>
      </c>
      <c r="F73" s="77">
        <v>4094</v>
      </c>
      <c r="G73" s="77">
        <v>5201</v>
      </c>
      <c r="H73" s="77">
        <v>5458</v>
      </c>
      <c r="I73" s="77">
        <v>7313</v>
      </c>
      <c r="J73" s="77">
        <v>7257</v>
      </c>
      <c r="K73" s="77">
        <v>8364</v>
      </c>
      <c r="L73" s="77">
        <v>8718</v>
      </c>
      <c r="M73" s="77">
        <v>11310</v>
      </c>
      <c r="N73" s="77">
        <v>10470</v>
      </c>
      <c r="O73" s="77">
        <v>11134</v>
      </c>
      <c r="P73" s="77">
        <v>11946</v>
      </c>
      <c r="Q73" s="69">
        <f t="shared" si="15"/>
        <v>101613</v>
      </c>
      <c r="R73" s="67">
        <f t="shared" si="16"/>
        <v>7816.3846153846152</v>
      </c>
      <c r="S73" s="78">
        <f t="shared" si="13"/>
        <v>4.7515411541176559E-3</v>
      </c>
      <c r="T73" s="81">
        <f t="shared" si="14"/>
        <v>0.96147890941017755</v>
      </c>
    </row>
    <row r="74" spans="1:20" x14ac:dyDescent="0.2">
      <c r="B74" s="80">
        <v>19</v>
      </c>
      <c r="C74" s="76" t="s">
        <v>55</v>
      </c>
      <c r="D74" s="77">
        <v>5816</v>
      </c>
      <c r="E74" s="77">
        <v>5336</v>
      </c>
      <c r="F74" s="77">
        <v>6632</v>
      </c>
      <c r="G74" s="77">
        <v>6188</v>
      </c>
      <c r="H74" s="77">
        <v>5433</v>
      </c>
      <c r="I74" s="77">
        <v>6823</v>
      </c>
      <c r="J74" s="77">
        <v>7240</v>
      </c>
      <c r="K74" s="77">
        <v>8217</v>
      </c>
      <c r="L74" s="77">
        <v>6843</v>
      </c>
      <c r="M74" s="77">
        <v>8863</v>
      </c>
      <c r="N74" s="77">
        <v>8499</v>
      </c>
      <c r="O74" s="77">
        <v>6684</v>
      </c>
      <c r="P74" s="77">
        <v>6072</v>
      </c>
      <c r="Q74" s="69">
        <f t="shared" si="15"/>
        <v>88646</v>
      </c>
      <c r="R74" s="67">
        <f t="shared" si="16"/>
        <v>6818.9230769230771</v>
      </c>
      <c r="S74" s="78">
        <f t="shared" si="13"/>
        <v>4.145189268576991E-3</v>
      </c>
      <c r="T74" s="81">
        <f t="shared" si="14"/>
        <v>0.96562409867875454</v>
      </c>
    </row>
    <row r="75" spans="1:20" x14ac:dyDescent="0.2">
      <c r="B75" s="80">
        <v>20</v>
      </c>
      <c r="C75" s="76" t="s">
        <v>52</v>
      </c>
      <c r="D75" s="77">
        <v>6060</v>
      </c>
      <c r="E75" s="77">
        <v>6457</v>
      </c>
      <c r="F75" s="77">
        <v>7530</v>
      </c>
      <c r="G75" s="77">
        <v>6561</v>
      </c>
      <c r="H75" s="77">
        <v>5536</v>
      </c>
      <c r="I75" s="77">
        <v>5956</v>
      </c>
      <c r="J75" s="77">
        <v>6347</v>
      </c>
      <c r="K75" s="77">
        <v>7031</v>
      </c>
      <c r="L75" s="77">
        <v>5640</v>
      </c>
      <c r="M75" s="77">
        <v>7942</v>
      </c>
      <c r="N75" s="77">
        <v>5747</v>
      </c>
      <c r="O75" s="77">
        <v>6157</v>
      </c>
      <c r="P75" s="77">
        <v>7186</v>
      </c>
      <c r="Q75" s="69">
        <f t="shared" si="15"/>
        <v>84150</v>
      </c>
      <c r="R75" s="67">
        <f t="shared" si="16"/>
        <v>6473.0769230769229</v>
      </c>
      <c r="S75" s="78">
        <f t="shared" si="13"/>
        <v>3.9349511196303697E-3</v>
      </c>
      <c r="T75" s="81">
        <f t="shared" si="14"/>
        <v>0.96955904979838492</v>
      </c>
    </row>
    <row r="76" spans="1:20" x14ac:dyDescent="0.2">
      <c r="B76" s="248">
        <v>21</v>
      </c>
      <c r="C76" s="249" t="s">
        <v>56</v>
      </c>
      <c r="D76" s="246">
        <v>49505</v>
      </c>
      <c r="E76" s="246">
        <v>59354</v>
      </c>
      <c r="F76" s="246">
        <v>55423</v>
      </c>
      <c r="G76" s="246">
        <v>49120</v>
      </c>
      <c r="H76" s="246">
        <v>45647</v>
      </c>
      <c r="I76" s="246">
        <v>55363</v>
      </c>
      <c r="J76" s="246">
        <v>58890</v>
      </c>
      <c r="K76" s="246">
        <v>71980</v>
      </c>
      <c r="L76" s="246">
        <v>58587</v>
      </c>
      <c r="M76" s="246">
        <v>80838</v>
      </c>
      <c r="N76" s="246">
        <v>66281</v>
      </c>
      <c r="O76" s="246">
        <v>0</v>
      </c>
      <c r="P76" s="246">
        <v>0</v>
      </c>
      <c r="Q76" s="250">
        <f t="shared" si="15"/>
        <v>650988</v>
      </c>
      <c r="R76" s="251">
        <f t="shared" si="16"/>
        <v>50076</v>
      </c>
      <c r="S76" s="252">
        <f t="shared" si="13"/>
        <v>3.0440950201615392E-2</v>
      </c>
      <c r="T76" s="253">
        <f t="shared" si="14"/>
        <v>1.0000000000000002</v>
      </c>
    </row>
    <row r="77" spans="1:20" x14ac:dyDescent="0.2">
      <c r="B77" s="399" t="s">
        <v>1</v>
      </c>
      <c r="C77" s="400"/>
      <c r="D77" s="79">
        <f>SUM(D56:D76)</f>
        <v>1150119</v>
      </c>
      <c r="E77" s="79">
        <f t="shared" ref="E77:L77" si="17">SUM(E56:E76)</f>
        <v>1248508</v>
      </c>
      <c r="F77" s="79">
        <f t="shared" si="17"/>
        <v>1298972</v>
      </c>
      <c r="G77" s="79">
        <f t="shared" si="17"/>
        <v>1400483</v>
      </c>
      <c r="H77" s="79">
        <f t="shared" si="17"/>
        <v>1442865</v>
      </c>
      <c r="I77" s="79">
        <f t="shared" si="17"/>
        <v>1540646</v>
      </c>
      <c r="J77" s="79">
        <f t="shared" si="17"/>
        <v>1612495</v>
      </c>
      <c r="K77" s="79">
        <f t="shared" si="17"/>
        <v>1759612</v>
      </c>
      <c r="L77" s="79">
        <f t="shared" si="17"/>
        <v>1870626</v>
      </c>
      <c r="M77" s="79">
        <f>SUM(M56:M76)</f>
        <v>2041468</v>
      </c>
      <c r="N77" s="79">
        <f t="shared" ref="N77:R77" si="18">SUM(N56:N76)</f>
        <v>2251589</v>
      </c>
      <c r="O77" s="79">
        <f t="shared" si="18"/>
        <v>2018559</v>
      </c>
      <c r="P77" s="79">
        <f t="shared" si="18"/>
        <v>1749330</v>
      </c>
      <c r="Q77" s="79">
        <f t="shared" si="18"/>
        <v>21385272</v>
      </c>
      <c r="R77" s="79">
        <f t="shared" si="18"/>
        <v>1645020.9230769232</v>
      </c>
      <c r="S77" s="94">
        <f>SUM(S56:S76)</f>
        <v>1.0000000000000002</v>
      </c>
      <c r="T77" s="82" t="s">
        <v>26</v>
      </c>
    </row>
    <row r="78" spans="1:20" x14ac:dyDescent="0.2">
      <c r="B78" s="49" t="s">
        <v>128</v>
      </c>
    </row>
    <row r="80" spans="1:20" x14ac:dyDescent="0.2">
      <c r="A80" s="70"/>
      <c r="B80" s="398" t="s">
        <v>314</v>
      </c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</row>
    <row r="81" spans="2:20" x14ac:dyDescent="0.2">
      <c r="B81" s="83" t="s">
        <v>33</v>
      </c>
      <c r="C81" s="84" t="s">
        <v>129</v>
      </c>
      <c r="D81" s="85">
        <v>2007</v>
      </c>
      <c r="E81" s="85">
        <v>2008</v>
      </c>
      <c r="F81" s="85">
        <v>2009</v>
      </c>
      <c r="G81" s="85">
        <v>2010</v>
      </c>
      <c r="H81" s="85">
        <v>2011</v>
      </c>
      <c r="I81" s="85">
        <v>2012</v>
      </c>
      <c r="J81" s="85">
        <v>2013</v>
      </c>
      <c r="K81" s="85">
        <v>2014</v>
      </c>
      <c r="L81" s="85">
        <v>2015</v>
      </c>
      <c r="M81" s="85">
        <v>2016</v>
      </c>
      <c r="N81" s="85">
        <v>2017</v>
      </c>
      <c r="O81" s="85">
        <v>2018</v>
      </c>
      <c r="P81" s="85">
        <v>2019</v>
      </c>
      <c r="Q81" s="86" t="s">
        <v>28</v>
      </c>
      <c r="R81" s="86" t="s">
        <v>35</v>
      </c>
      <c r="S81" s="86" t="s">
        <v>130</v>
      </c>
      <c r="T81" s="87" t="s">
        <v>37</v>
      </c>
    </row>
    <row r="82" spans="2:20" x14ac:dyDescent="0.2">
      <c r="B82" s="80">
        <v>1</v>
      </c>
      <c r="C82" s="88" t="s">
        <v>38</v>
      </c>
      <c r="D82" s="89">
        <v>22566</v>
      </c>
      <c r="E82" s="89">
        <v>24642</v>
      </c>
      <c r="F82" s="89">
        <v>31938</v>
      </c>
      <c r="G82" s="89">
        <v>37376</v>
      </c>
      <c r="H82" s="89">
        <v>20333</v>
      </c>
      <c r="I82" s="89">
        <v>29132</v>
      </c>
      <c r="J82" s="89">
        <v>27504</v>
      </c>
      <c r="K82" s="89">
        <v>27840</v>
      </c>
      <c r="L82" s="89">
        <v>27756</v>
      </c>
      <c r="M82" s="89">
        <v>42038</v>
      </c>
      <c r="N82" s="89">
        <v>48794</v>
      </c>
      <c r="O82" s="89">
        <v>55552</v>
      </c>
      <c r="P82" s="89">
        <v>47097</v>
      </c>
      <c r="Q82" s="90">
        <f>SUM(D82:P82)</f>
        <v>442568</v>
      </c>
      <c r="R82" s="91">
        <f t="shared" ref="R82:R102" si="19">AVERAGE(D82:P82)</f>
        <v>34043.692307692305</v>
      </c>
      <c r="S82" s="92">
        <f t="shared" ref="S82:S102" si="20">Q82/$Q$103</f>
        <v>0.42979993337910688</v>
      </c>
      <c r="T82" s="93">
        <f>S82</f>
        <v>0.42979993337910688</v>
      </c>
    </row>
    <row r="83" spans="2:20" x14ac:dyDescent="0.2">
      <c r="B83" s="80">
        <v>2</v>
      </c>
      <c r="C83" s="88" t="s">
        <v>39</v>
      </c>
      <c r="D83" s="89">
        <v>19879</v>
      </c>
      <c r="E83" s="89">
        <v>19382</v>
      </c>
      <c r="F83" s="89">
        <v>21411</v>
      </c>
      <c r="G83" s="89">
        <v>23169</v>
      </c>
      <c r="H83" s="89">
        <v>14663</v>
      </c>
      <c r="I83" s="89">
        <v>8373</v>
      </c>
      <c r="J83" s="89">
        <v>7978</v>
      </c>
      <c r="K83" s="89">
        <v>23304</v>
      </c>
      <c r="L83" s="89">
        <v>20636</v>
      </c>
      <c r="M83" s="89">
        <v>25228</v>
      </c>
      <c r="N83" s="89">
        <v>24461</v>
      </c>
      <c r="O83" s="89">
        <v>26662</v>
      </c>
      <c r="P83" s="89">
        <v>255514</v>
      </c>
      <c r="Q83" s="90">
        <f t="shared" ref="Q83:Q102" si="21">SUM(D83:P83)</f>
        <v>490660</v>
      </c>
      <c r="R83" s="91">
        <f t="shared" si="19"/>
        <v>37743.076923076922</v>
      </c>
      <c r="S83" s="92">
        <f t="shared" si="20"/>
        <v>0.47650448137188539</v>
      </c>
      <c r="T83" s="93">
        <f>S83+T82</f>
        <v>0.90630441475099222</v>
      </c>
    </row>
    <row r="84" spans="2:20" x14ac:dyDescent="0.2">
      <c r="B84" s="80">
        <v>3</v>
      </c>
      <c r="C84" s="88" t="s">
        <v>40</v>
      </c>
      <c r="D84" s="89">
        <v>4674</v>
      </c>
      <c r="E84" s="89">
        <v>1622</v>
      </c>
      <c r="F84" s="89">
        <v>3413</v>
      </c>
      <c r="G84" s="89">
        <v>4136</v>
      </c>
      <c r="H84" s="89">
        <v>1068</v>
      </c>
      <c r="I84" s="89">
        <v>1568</v>
      </c>
      <c r="J84" s="89">
        <v>1663</v>
      </c>
      <c r="K84" s="89">
        <v>2660</v>
      </c>
      <c r="L84" s="89">
        <v>1570</v>
      </c>
      <c r="M84" s="89">
        <v>1788</v>
      </c>
      <c r="N84" s="89">
        <v>1209</v>
      </c>
      <c r="O84" s="89">
        <v>1979</v>
      </c>
      <c r="P84" s="89">
        <v>2064</v>
      </c>
      <c r="Q84" s="90">
        <f t="shared" si="21"/>
        <v>29414</v>
      </c>
      <c r="R84" s="91">
        <f t="shared" si="19"/>
        <v>2262.6153846153848</v>
      </c>
      <c r="S84" s="92">
        <f t="shared" si="20"/>
        <v>2.8565407441145878E-2</v>
      </c>
      <c r="T84" s="93">
        <f>T83+S84</f>
        <v>0.9348698221921381</v>
      </c>
    </row>
    <row r="85" spans="2:20" x14ac:dyDescent="0.2">
      <c r="B85" s="80">
        <v>4</v>
      </c>
      <c r="C85" s="76" t="s">
        <v>41</v>
      </c>
      <c r="D85" s="77">
        <v>633</v>
      </c>
      <c r="E85" s="77">
        <v>327</v>
      </c>
      <c r="F85" s="77">
        <v>262</v>
      </c>
      <c r="G85" s="77">
        <v>329</v>
      </c>
      <c r="H85" s="77">
        <v>369</v>
      </c>
      <c r="I85" s="77">
        <v>503</v>
      </c>
      <c r="J85" s="77">
        <v>472</v>
      </c>
      <c r="K85" s="77">
        <v>1129</v>
      </c>
      <c r="L85" s="77">
        <v>1244</v>
      </c>
      <c r="M85" s="77">
        <v>1503</v>
      </c>
      <c r="N85" s="77">
        <v>1027</v>
      </c>
      <c r="O85" s="77">
        <v>1503</v>
      </c>
      <c r="P85" s="77">
        <v>1125</v>
      </c>
      <c r="Q85" s="90">
        <f t="shared" si="21"/>
        <v>10426</v>
      </c>
      <c r="R85" s="67">
        <f t="shared" si="19"/>
        <v>802</v>
      </c>
      <c r="S85" s="78">
        <f t="shared" si="20"/>
        <v>1.0125210375378627E-2</v>
      </c>
      <c r="T85" s="81">
        <f t="shared" ref="T85:T102" si="22">T84+S85</f>
        <v>0.94499503256751671</v>
      </c>
    </row>
    <row r="86" spans="2:20" x14ac:dyDescent="0.2">
      <c r="B86" s="80">
        <v>5</v>
      </c>
      <c r="C86" s="76" t="s">
        <v>42</v>
      </c>
      <c r="D86" s="77">
        <v>1083</v>
      </c>
      <c r="E86" s="77">
        <v>441</v>
      </c>
      <c r="F86" s="77">
        <v>117</v>
      </c>
      <c r="G86" s="77">
        <v>419</v>
      </c>
      <c r="H86" s="77">
        <v>351</v>
      </c>
      <c r="I86" s="77">
        <v>525</v>
      </c>
      <c r="J86" s="77">
        <v>478</v>
      </c>
      <c r="K86" s="77">
        <v>544</v>
      </c>
      <c r="L86" s="77">
        <v>297</v>
      </c>
      <c r="M86" s="77">
        <v>457</v>
      </c>
      <c r="N86" s="77">
        <v>248</v>
      </c>
      <c r="O86" s="77">
        <v>222</v>
      </c>
      <c r="P86" s="77">
        <v>111</v>
      </c>
      <c r="Q86" s="90">
        <f t="shared" si="21"/>
        <v>5293</v>
      </c>
      <c r="R86" s="67">
        <f t="shared" si="19"/>
        <v>407.15384615384613</v>
      </c>
      <c r="S86" s="78">
        <f t="shared" si="20"/>
        <v>5.1402971913369535E-3</v>
      </c>
      <c r="T86" s="81">
        <f t="shared" si="22"/>
        <v>0.95013532975885362</v>
      </c>
    </row>
    <row r="87" spans="2:20" x14ac:dyDescent="0.2">
      <c r="B87" s="80">
        <v>6</v>
      </c>
      <c r="C87" s="76" t="s">
        <v>43</v>
      </c>
      <c r="D87" s="77">
        <v>122</v>
      </c>
      <c r="E87" s="77">
        <v>229</v>
      </c>
      <c r="F87" s="77">
        <v>151</v>
      </c>
      <c r="G87" s="77">
        <v>214</v>
      </c>
      <c r="H87" s="77">
        <v>128</v>
      </c>
      <c r="I87" s="77">
        <v>298</v>
      </c>
      <c r="J87" s="77">
        <v>419</v>
      </c>
      <c r="K87" s="77">
        <v>1708</v>
      </c>
      <c r="L87" s="77">
        <v>394</v>
      </c>
      <c r="M87" s="77">
        <v>543</v>
      </c>
      <c r="N87" s="77">
        <v>331</v>
      </c>
      <c r="O87" s="77">
        <v>445</v>
      </c>
      <c r="P87" s="77">
        <v>478</v>
      </c>
      <c r="Q87" s="90">
        <f t="shared" si="21"/>
        <v>5460</v>
      </c>
      <c r="R87" s="67">
        <f t="shared" si="19"/>
        <v>420</v>
      </c>
      <c r="S87" s="78">
        <f t="shared" si="20"/>
        <v>5.3024792489514009E-3</v>
      </c>
      <c r="T87" s="81">
        <f t="shared" si="22"/>
        <v>0.95543780900780506</v>
      </c>
    </row>
    <row r="88" spans="2:20" x14ac:dyDescent="0.2">
      <c r="B88" s="80">
        <v>7</v>
      </c>
      <c r="C88" s="76" t="s">
        <v>44</v>
      </c>
      <c r="D88" s="77">
        <v>807</v>
      </c>
      <c r="E88" s="77">
        <v>212</v>
      </c>
      <c r="F88" s="77">
        <v>118</v>
      </c>
      <c r="G88" s="77">
        <v>271</v>
      </c>
      <c r="H88" s="77">
        <v>231</v>
      </c>
      <c r="I88" s="77">
        <v>363</v>
      </c>
      <c r="J88" s="77">
        <v>351</v>
      </c>
      <c r="K88" s="77">
        <v>497</v>
      </c>
      <c r="L88" s="77">
        <v>383</v>
      </c>
      <c r="M88" s="77">
        <v>461</v>
      </c>
      <c r="N88" s="77">
        <v>289</v>
      </c>
      <c r="O88" s="77">
        <v>349</v>
      </c>
      <c r="P88" s="77">
        <v>260</v>
      </c>
      <c r="Q88" s="90">
        <f t="shared" si="21"/>
        <v>4592</v>
      </c>
      <c r="R88" s="67">
        <f t="shared" si="19"/>
        <v>353.23076923076923</v>
      </c>
      <c r="S88" s="78">
        <f t="shared" si="20"/>
        <v>4.4595210093745117E-3</v>
      </c>
      <c r="T88" s="81">
        <f t="shared" si="22"/>
        <v>0.95989733001717958</v>
      </c>
    </row>
    <row r="89" spans="2:20" x14ac:dyDescent="0.2">
      <c r="B89" s="80">
        <v>8</v>
      </c>
      <c r="C89" s="76" t="s">
        <v>45</v>
      </c>
      <c r="D89" s="77">
        <v>87</v>
      </c>
      <c r="E89" s="77">
        <v>84</v>
      </c>
      <c r="F89" s="77">
        <v>97</v>
      </c>
      <c r="G89" s="77">
        <v>197</v>
      </c>
      <c r="H89" s="77">
        <v>118</v>
      </c>
      <c r="I89" s="77">
        <v>227</v>
      </c>
      <c r="J89" s="77">
        <v>212</v>
      </c>
      <c r="K89" s="77">
        <v>872</v>
      </c>
      <c r="L89" s="77">
        <v>333</v>
      </c>
      <c r="M89" s="77">
        <v>601</v>
      </c>
      <c r="N89" s="77">
        <v>620</v>
      </c>
      <c r="O89" s="77">
        <v>673</v>
      </c>
      <c r="P89" s="77">
        <v>725</v>
      </c>
      <c r="Q89" s="90">
        <f t="shared" si="21"/>
        <v>4846</v>
      </c>
      <c r="R89" s="67">
        <f t="shared" si="19"/>
        <v>372.76923076923077</v>
      </c>
      <c r="S89" s="78">
        <f t="shared" si="20"/>
        <v>4.7061931209557671E-3</v>
      </c>
      <c r="T89" s="81">
        <f t="shared" si="22"/>
        <v>0.96460352313813535</v>
      </c>
    </row>
    <row r="90" spans="2:20" x14ac:dyDescent="0.2">
      <c r="B90" s="80">
        <v>9</v>
      </c>
      <c r="C90" s="76" t="s">
        <v>46</v>
      </c>
      <c r="D90" s="77">
        <v>368</v>
      </c>
      <c r="E90" s="77">
        <v>235</v>
      </c>
      <c r="F90" s="77">
        <v>54</v>
      </c>
      <c r="G90" s="77">
        <v>180</v>
      </c>
      <c r="H90" s="77">
        <v>188</v>
      </c>
      <c r="I90" s="77">
        <v>362</v>
      </c>
      <c r="J90" s="77">
        <v>319</v>
      </c>
      <c r="K90" s="77">
        <v>400</v>
      </c>
      <c r="L90" s="77">
        <v>388</v>
      </c>
      <c r="M90" s="77">
        <v>487</v>
      </c>
      <c r="N90" s="77">
        <v>317</v>
      </c>
      <c r="O90" s="77">
        <v>407</v>
      </c>
      <c r="P90" s="77">
        <v>341</v>
      </c>
      <c r="Q90" s="90">
        <f t="shared" si="21"/>
        <v>4046</v>
      </c>
      <c r="R90" s="67">
        <f t="shared" si="19"/>
        <v>311.23076923076923</v>
      </c>
      <c r="S90" s="78">
        <f t="shared" si="20"/>
        <v>3.929273084479371E-3</v>
      </c>
      <c r="T90" s="81">
        <f t="shared" si="22"/>
        <v>0.96853279622261468</v>
      </c>
    </row>
    <row r="91" spans="2:20" x14ac:dyDescent="0.2">
      <c r="B91" s="80">
        <v>10</v>
      </c>
      <c r="C91" s="76" t="s">
        <v>47</v>
      </c>
      <c r="D91" s="77">
        <v>695</v>
      </c>
      <c r="E91" s="77">
        <v>490</v>
      </c>
      <c r="F91" s="77">
        <v>128</v>
      </c>
      <c r="G91" s="77">
        <v>295</v>
      </c>
      <c r="H91" s="77">
        <v>211</v>
      </c>
      <c r="I91" s="77">
        <v>267</v>
      </c>
      <c r="J91" s="77">
        <v>213</v>
      </c>
      <c r="K91" s="77">
        <v>294</v>
      </c>
      <c r="L91" s="77">
        <v>122</v>
      </c>
      <c r="M91" s="77">
        <v>164</v>
      </c>
      <c r="N91" s="77">
        <v>52</v>
      </c>
      <c r="O91" s="77">
        <v>28</v>
      </c>
      <c r="P91" s="77">
        <v>19</v>
      </c>
      <c r="Q91" s="90">
        <f t="shared" si="21"/>
        <v>2978</v>
      </c>
      <c r="R91" s="67">
        <f t="shared" si="19"/>
        <v>229.07692307692307</v>
      </c>
      <c r="S91" s="78">
        <f t="shared" si="20"/>
        <v>2.8920848357833831E-3</v>
      </c>
      <c r="T91" s="81">
        <f t="shared" si="22"/>
        <v>0.97142488105839808</v>
      </c>
    </row>
    <row r="92" spans="2:20" x14ac:dyDescent="0.2">
      <c r="B92" s="80">
        <v>11</v>
      </c>
      <c r="C92" s="76" t="s">
        <v>48</v>
      </c>
      <c r="D92" s="77">
        <v>10</v>
      </c>
      <c r="E92" s="77">
        <v>11</v>
      </c>
      <c r="F92" s="77">
        <v>22</v>
      </c>
      <c r="G92" s="77">
        <v>29</v>
      </c>
      <c r="H92" s="77">
        <v>34</v>
      </c>
      <c r="I92" s="77">
        <v>36</v>
      </c>
      <c r="J92" s="77">
        <v>110</v>
      </c>
      <c r="K92" s="77">
        <v>352</v>
      </c>
      <c r="L92" s="77">
        <v>372</v>
      </c>
      <c r="M92" s="77">
        <v>825</v>
      </c>
      <c r="N92" s="77">
        <v>621</v>
      </c>
      <c r="O92" s="77">
        <v>1038</v>
      </c>
      <c r="P92" s="77">
        <v>1093</v>
      </c>
      <c r="Q92" s="90">
        <f t="shared" si="21"/>
        <v>4553</v>
      </c>
      <c r="R92" s="67">
        <f t="shared" si="19"/>
        <v>350.23076923076923</v>
      </c>
      <c r="S92" s="78">
        <f t="shared" si="20"/>
        <v>4.4216461575962871E-3</v>
      </c>
      <c r="T92" s="81">
        <f t="shared" si="22"/>
        <v>0.97584652721599441</v>
      </c>
    </row>
    <row r="93" spans="2:20" x14ac:dyDescent="0.2">
      <c r="B93" s="80">
        <v>12</v>
      </c>
      <c r="C93" s="76" t="s">
        <v>49</v>
      </c>
      <c r="D93" s="77">
        <v>619</v>
      </c>
      <c r="E93" s="77">
        <v>149</v>
      </c>
      <c r="F93" s="77">
        <v>92</v>
      </c>
      <c r="G93" s="77">
        <v>71</v>
      </c>
      <c r="H93" s="77">
        <v>133</v>
      </c>
      <c r="I93" s="77">
        <v>142</v>
      </c>
      <c r="J93" s="77">
        <v>138</v>
      </c>
      <c r="K93" s="77">
        <v>196</v>
      </c>
      <c r="L93" s="77">
        <v>178</v>
      </c>
      <c r="M93" s="77">
        <v>246</v>
      </c>
      <c r="N93" s="77">
        <v>188</v>
      </c>
      <c r="O93" s="77">
        <v>250</v>
      </c>
      <c r="P93" s="77">
        <v>251</v>
      </c>
      <c r="Q93" s="90">
        <f t="shared" si="21"/>
        <v>2653</v>
      </c>
      <c r="R93" s="67">
        <f t="shared" si="19"/>
        <v>204.07692307692307</v>
      </c>
      <c r="S93" s="78">
        <f t="shared" si="20"/>
        <v>2.5764610709648472E-3</v>
      </c>
      <c r="T93" s="81">
        <f t="shared" si="22"/>
        <v>0.97842298828695928</v>
      </c>
    </row>
    <row r="94" spans="2:20" x14ac:dyDescent="0.2">
      <c r="B94" s="80">
        <v>13</v>
      </c>
      <c r="C94" s="76" t="s">
        <v>50</v>
      </c>
      <c r="D94" s="77">
        <v>123</v>
      </c>
      <c r="E94" s="77">
        <v>90</v>
      </c>
      <c r="F94" s="77">
        <v>38</v>
      </c>
      <c r="G94" s="77">
        <v>70</v>
      </c>
      <c r="H94" s="77">
        <v>146</v>
      </c>
      <c r="I94" s="77">
        <v>286</v>
      </c>
      <c r="J94" s="77">
        <v>160</v>
      </c>
      <c r="K94" s="77">
        <v>414</v>
      </c>
      <c r="L94" s="77">
        <v>171</v>
      </c>
      <c r="M94" s="77">
        <v>187</v>
      </c>
      <c r="N94" s="77">
        <v>267</v>
      </c>
      <c r="O94" s="77">
        <v>275</v>
      </c>
      <c r="P94" s="77">
        <v>249</v>
      </c>
      <c r="Q94" s="90">
        <f t="shared" si="21"/>
        <v>2476</v>
      </c>
      <c r="R94" s="67">
        <f t="shared" si="19"/>
        <v>190.46153846153845</v>
      </c>
      <c r="S94" s="78">
        <f t="shared" si="20"/>
        <v>2.4045675128944446E-3</v>
      </c>
      <c r="T94" s="81">
        <f t="shared" si="22"/>
        <v>0.9808275557998537</v>
      </c>
    </row>
    <row r="95" spans="2:20" x14ac:dyDescent="0.2">
      <c r="B95" s="80">
        <v>14</v>
      </c>
      <c r="C95" s="76" t="s">
        <v>51</v>
      </c>
      <c r="D95" s="77">
        <v>627</v>
      </c>
      <c r="E95" s="77">
        <v>118</v>
      </c>
      <c r="F95" s="77">
        <v>10</v>
      </c>
      <c r="G95" s="77">
        <v>184</v>
      </c>
      <c r="H95" s="77">
        <v>94</v>
      </c>
      <c r="I95" s="77">
        <v>159</v>
      </c>
      <c r="J95" s="77">
        <v>118</v>
      </c>
      <c r="K95" s="77">
        <v>194</v>
      </c>
      <c r="L95" s="77">
        <v>187</v>
      </c>
      <c r="M95" s="77">
        <v>136</v>
      </c>
      <c r="N95" s="77">
        <v>58</v>
      </c>
      <c r="O95" s="77">
        <v>79</v>
      </c>
      <c r="P95" s="77">
        <v>81</v>
      </c>
      <c r="Q95" s="90">
        <f t="shared" si="21"/>
        <v>2045</v>
      </c>
      <c r="R95" s="67">
        <f t="shared" si="19"/>
        <v>157.30769230769232</v>
      </c>
      <c r="S95" s="78">
        <f t="shared" si="20"/>
        <v>1.9860018432427866E-3</v>
      </c>
      <c r="T95" s="81">
        <f t="shared" si="22"/>
        <v>0.98281355764309652</v>
      </c>
    </row>
    <row r="96" spans="2:20" x14ac:dyDescent="0.2">
      <c r="B96" s="80">
        <v>15</v>
      </c>
      <c r="C96" s="76" t="s">
        <v>52</v>
      </c>
      <c r="D96" s="77">
        <v>341</v>
      </c>
      <c r="E96" s="77">
        <v>141</v>
      </c>
      <c r="F96" s="77">
        <v>47</v>
      </c>
      <c r="G96" s="77">
        <v>111</v>
      </c>
      <c r="H96" s="77">
        <v>91</v>
      </c>
      <c r="I96" s="77">
        <v>164</v>
      </c>
      <c r="J96" s="77">
        <v>159</v>
      </c>
      <c r="K96" s="77">
        <v>212</v>
      </c>
      <c r="L96" s="77">
        <v>108</v>
      </c>
      <c r="M96" s="77">
        <v>156</v>
      </c>
      <c r="N96" s="77">
        <v>82</v>
      </c>
      <c r="O96" s="77">
        <v>99</v>
      </c>
      <c r="P96" s="77">
        <v>92</v>
      </c>
      <c r="Q96" s="90">
        <f t="shared" si="21"/>
        <v>1803</v>
      </c>
      <c r="R96" s="67">
        <f t="shared" si="19"/>
        <v>138.69230769230768</v>
      </c>
      <c r="S96" s="78">
        <f t="shared" si="20"/>
        <v>1.7509835322086769E-3</v>
      </c>
      <c r="T96" s="81">
        <f t="shared" si="22"/>
        <v>0.98456454117530523</v>
      </c>
    </row>
    <row r="97" spans="2:20" x14ac:dyDescent="0.2">
      <c r="B97" s="80">
        <v>16</v>
      </c>
      <c r="C97" s="76" t="s">
        <v>53</v>
      </c>
      <c r="D97" s="77">
        <v>412</v>
      </c>
      <c r="E97" s="77">
        <v>30</v>
      </c>
      <c r="F97" s="77">
        <v>11</v>
      </c>
      <c r="G97" s="77">
        <v>29</v>
      </c>
      <c r="H97" s="77">
        <v>48</v>
      </c>
      <c r="I97" s="77">
        <v>108</v>
      </c>
      <c r="J97" s="77">
        <v>54</v>
      </c>
      <c r="K97" s="77">
        <v>65</v>
      </c>
      <c r="L97" s="77">
        <v>50</v>
      </c>
      <c r="M97" s="77">
        <v>66</v>
      </c>
      <c r="N97" s="77">
        <v>569</v>
      </c>
      <c r="O97" s="77">
        <v>45</v>
      </c>
      <c r="P97" s="77">
        <v>38</v>
      </c>
      <c r="Q97" s="90">
        <f t="shared" si="21"/>
        <v>1525</v>
      </c>
      <c r="R97" s="67">
        <f t="shared" si="19"/>
        <v>117.30769230769231</v>
      </c>
      <c r="S97" s="78">
        <f t="shared" si="20"/>
        <v>1.4810038195331293E-3</v>
      </c>
      <c r="T97" s="81">
        <f t="shared" si="22"/>
        <v>0.98604554499483832</v>
      </c>
    </row>
    <row r="98" spans="2:20" x14ac:dyDescent="0.2">
      <c r="B98" s="80">
        <v>17</v>
      </c>
      <c r="C98" s="76" t="s">
        <v>54</v>
      </c>
      <c r="D98" s="77">
        <v>371</v>
      </c>
      <c r="E98" s="77">
        <v>106</v>
      </c>
      <c r="F98" s="77">
        <v>43</v>
      </c>
      <c r="G98" s="77">
        <v>104</v>
      </c>
      <c r="H98" s="77">
        <v>62</v>
      </c>
      <c r="I98" s="77">
        <v>102</v>
      </c>
      <c r="J98" s="77">
        <v>90</v>
      </c>
      <c r="K98" s="77">
        <v>100</v>
      </c>
      <c r="L98" s="77">
        <v>86</v>
      </c>
      <c r="M98" s="77">
        <v>98</v>
      </c>
      <c r="N98" s="77">
        <v>59</v>
      </c>
      <c r="O98" s="77">
        <v>103</v>
      </c>
      <c r="P98" s="77">
        <v>91</v>
      </c>
      <c r="Q98" s="90">
        <f t="shared" si="21"/>
        <v>1415</v>
      </c>
      <c r="R98" s="67">
        <f t="shared" si="19"/>
        <v>108.84615384615384</v>
      </c>
      <c r="S98" s="78">
        <f t="shared" si="20"/>
        <v>1.3741773145176249E-3</v>
      </c>
      <c r="T98" s="81">
        <f t="shared" si="22"/>
        <v>0.98741972230935593</v>
      </c>
    </row>
    <row r="99" spans="2:20" x14ac:dyDescent="0.2">
      <c r="B99" s="80">
        <v>18</v>
      </c>
      <c r="C99" s="76" t="s">
        <v>55</v>
      </c>
      <c r="D99" s="77">
        <v>165</v>
      </c>
      <c r="E99" s="77">
        <v>119</v>
      </c>
      <c r="F99" s="77">
        <v>54</v>
      </c>
      <c r="G99" s="77">
        <v>110</v>
      </c>
      <c r="H99" s="77">
        <v>69</v>
      </c>
      <c r="I99" s="77">
        <v>120</v>
      </c>
      <c r="J99" s="77">
        <v>105</v>
      </c>
      <c r="K99" s="77">
        <v>126</v>
      </c>
      <c r="L99" s="77">
        <v>122</v>
      </c>
      <c r="M99" s="77">
        <v>133</v>
      </c>
      <c r="N99" s="77">
        <v>96</v>
      </c>
      <c r="O99" s="77">
        <v>101</v>
      </c>
      <c r="P99" s="77">
        <v>91</v>
      </c>
      <c r="Q99" s="90">
        <f t="shared" si="21"/>
        <v>1411</v>
      </c>
      <c r="R99" s="67">
        <f t="shared" si="19"/>
        <v>108.53846153846153</v>
      </c>
      <c r="S99" s="78">
        <f t="shared" si="20"/>
        <v>1.370292714335243E-3</v>
      </c>
      <c r="T99" s="81">
        <f t="shared" si="22"/>
        <v>0.98879001502369113</v>
      </c>
    </row>
    <row r="100" spans="2:20" x14ac:dyDescent="0.2">
      <c r="B100" s="80">
        <v>19</v>
      </c>
      <c r="C100" s="76" t="s">
        <v>57</v>
      </c>
      <c r="D100" s="77">
        <v>102</v>
      </c>
      <c r="E100" s="77">
        <v>95</v>
      </c>
      <c r="F100" s="77">
        <v>42</v>
      </c>
      <c r="G100" s="77">
        <v>88</v>
      </c>
      <c r="H100" s="77">
        <v>77</v>
      </c>
      <c r="I100" s="77">
        <v>75</v>
      </c>
      <c r="J100" s="77">
        <v>69</v>
      </c>
      <c r="K100" s="77">
        <v>111</v>
      </c>
      <c r="L100" s="77">
        <v>114</v>
      </c>
      <c r="M100" s="77">
        <v>112</v>
      </c>
      <c r="N100" s="77">
        <v>67</v>
      </c>
      <c r="O100" s="77">
        <v>117</v>
      </c>
      <c r="P100" s="77">
        <v>79</v>
      </c>
      <c r="Q100" s="90">
        <f t="shared" si="21"/>
        <v>1148</v>
      </c>
      <c r="R100" s="67">
        <f t="shared" si="19"/>
        <v>88.307692307692307</v>
      </c>
      <c r="S100" s="78">
        <f t="shared" si="20"/>
        <v>1.1148802523436279E-3</v>
      </c>
      <c r="T100" s="81">
        <f t="shared" si="22"/>
        <v>0.98990489527603476</v>
      </c>
    </row>
    <row r="101" spans="2:20" x14ac:dyDescent="0.2">
      <c r="B101" s="80">
        <v>20</v>
      </c>
      <c r="C101" s="76" t="s">
        <v>58</v>
      </c>
      <c r="D101" s="77">
        <v>321</v>
      </c>
      <c r="E101" s="77">
        <v>87</v>
      </c>
      <c r="F101" s="77">
        <v>37</v>
      </c>
      <c r="G101" s="77">
        <v>76</v>
      </c>
      <c r="H101" s="77">
        <v>32</v>
      </c>
      <c r="I101" s="77">
        <v>53</v>
      </c>
      <c r="J101" s="77">
        <v>46</v>
      </c>
      <c r="K101" s="77">
        <v>43</v>
      </c>
      <c r="L101" s="77">
        <v>36</v>
      </c>
      <c r="M101" s="77">
        <v>109</v>
      </c>
      <c r="N101" s="77">
        <v>73</v>
      </c>
      <c r="O101" s="77">
        <v>80</v>
      </c>
      <c r="P101" s="77">
        <v>81</v>
      </c>
      <c r="Q101" s="90">
        <f t="shared" si="21"/>
        <v>1074</v>
      </c>
      <c r="R101" s="67">
        <f t="shared" si="19"/>
        <v>82.615384615384613</v>
      </c>
      <c r="S101" s="78">
        <f t="shared" si="20"/>
        <v>1.0430151489695613E-3</v>
      </c>
      <c r="T101" s="81">
        <f t="shared" si="22"/>
        <v>0.9909479104250043</v>
      </c>
    </row>
    <row r="102" spans="2:20" x14ac:dyDescent="0.2">
      <c r="B102" s="248">
        <v>21</v>
      </c>
      <c r="C102" s="254" t="s">
        <v>56</v>
      </c>
      <c r="D102" s="246">
        <v>1204</v>
      </c>
      <c r="E102" s="246">
        <v>898</v>
      </c>
      <c r="F102" s="246">
        <v>310</v>
      </c>
      <c r="G102" s="246">
        <v>682</v>
      </c>
      <c r="H102" s="246">
        <v>654</v>
      </c>
      <c r="I102" s="246">
        <v>1028</v>
      </c>
      <c r="J102" s="246">
        <v>865</v>
      </c>
      <c r="K102" s="246">
        <v>938</v>
      </c>
      <c r="L102" s="246">
        <v>882</v>
      </c>
      <c r="M102" s="246">
        <v>1175</v>
      </c>
      <c r="N102" s="246">
        <v>685</v>
      </c>
      <c r="O102" s="246">
        <v>0</v>
      </c>
      <c r="P102" s="246">
        <v>0</v>
      </c>
      <c r="Q102" s="90">
        <f t="shared" si="21"/>
        <v>9321</v>
      </c>
      <c r="R102" s="67">
        <f t="shared" si="19"/>
        <v>717</v>
      </c>
      <c r="S102" s="78">
        <f t="shared" si="20"/>
        <v>9.052089574995606E-3</v>
      </c>
      <c r="T102" s="81">
        <f t="shared" si="22"/>
        <v>0.99999999999999989</v>
      </c>
    </row>
    <row r="103" spans="2:20" x14ac:dyDescent="0.2">
      <c r="B103" s="399" t="s">
        <v>1</v>
      </c>
      <c r="C103" s="400"/>
      <c r="D103" s="79">
        <f t="shared" ref="D103:S103" si="23">SUM(D82:D102)</f>
        <v>55209</v>
      </c>
      <c r="E103" s="79">
        <f t="shared" si="23"/>
        <v>49508</v>
      </c>
      <c r="F103" s="79">
        <f t="shared" si="23"/>
        <v>58395</v>
      </c>
      <c r="G103" s="79">
        <f t="shared" si="23"/>
        <v>68140</v>
      </c>
      <c r="H103" s="79">
        <f t="shared" si="23"/>
        <v>39100</v>
      </c>
      <c r="I103" s="79">
        <f t="shared" si="23"/>
        <v>43891</v>
      </c>
      <c r="J103" s="79">
        <f t="shared" si="23"/>
        <v>41523</v>
      </c>
      <c r="K103" s="79">
        <f t="shared" si="23"/>
        <v>61999</v>
      </c>
      <c r="L103" s="79">
        <f t="shared" si="23"/>
        <v>55429</v>
      </c>
      <c r="M103" s="79">
        <f t="shared" si="23"/>
        <v>76513</v>
      </c>
      <c r="N103" s="79">
        <f t="shared" si="23"/>
        <v>80113</v>
      </c>
      <c r="O103" s="79">
        <f t="shared" si="23"/>
        <v>90007</v>
      </c>
      <c r="P103" s="79">
        <f t="shared" si="23"/>
        <v>309880</v>
      </c>
      <c r="Q103" s="79">
        <f t="shared" si="23"/>
        <v>1029707</v>
      </c>
      <c r="R103" s="79">
        <f t="shared" si="23"/>
        <v>79208.230769230751</v>
      </c>
      <c r="S103" s="94">
        <f t="shared" si="23"/>
        <v>0.99999999999999989</v>
      </c>
      <c r="T103" s="82" t="s">
        <v>26</v>
      </c>
    </row>
    <row r="104" spans="2:20" x14ac:dyDescent="0.2">
      <c r="B104" s="49" t="s">
        <v>128</v>
      </c>
    </row>
  </sheetData>
  <mergeCells count="8">
    <mergeCell ref="B1:T1"/>
    <mergeCell ref="B54:T54"/>
    <mergeCell ref="B77:C77"/>
    <mergeCell ref="B80:T80"/>
    <mergeCell ref="B103:C103"/>
    <mergeCell ref="B13:C13"/>
    <mergeCell ref="B16:T16"/>
    <mergeCell ref="B28:C28"/>
  </mergeCells>
  <pageMargins left="0.39370078740157483" right="0.39370078740157483" top="0.39370078740157483" bottom="0.39370078740157483" header="0.31496062992125984" footer="0.31496062992125984"/>
  <pageSetup paperSize="9" scale="75" orientation="landscape" horizontalDpi="0" verticalDpi="0" r:id="rId1"/>
  <ignoredErrors>
    <ignoredError sqref="D13:N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/>
  </sheetPr>
  <dimension ref="C1:X164"/>
  <sheetViews>
    <sheetView zoomScale="90" zoomScaleNormal="90" workbookViewId="0">
      <selection activeCell="J38" sqref="J38"/>
    </sheetView>
  </sheetViews>
  <sheetFormatPr defaultColWidth="9.140625" defaultRowHeight="12.75" x14ac:dyDescent="0.2"/>
  <cols>
    <col min="1" max="1" width="2" style="49" customWidth="1"/>
    <col min="2" max="2" width="4.42578125" style="49" customWidth="1"/>
    <col min="3" max="3" width="27.85546875" style="49" customWidth="1"/>
    <col min="4" max="13" width="8.85546875" style="50" bestFit="1" customWidth="1"/>
    <col min="14" max="14" width="8.85546875" style="53" bestFit="1" customWidth="1"/>
    <col min="15" max="16" width="8.85546875" style="53" customWidth="1"/>
    <col min="17" max="17" width="9.85546875" style="51" bestFit="1" customWidth="1"/>
    <col min="18" max="18" width="13" style="51" customWidth="1"/>
    <col min="19" max="19" width="10.7109375" style="50" customWidth="1"/>
    <col min="20" max="20" width="9.85546875" style="50" bestFit="1" customWidth="1"/>
    <col min="21" max="21" width="11.7109375" style="49" bestFit="1" customWidth="1"/>
    <col min="22" max="32" width="9.28515625" style="49" bestFit="1" customWidth="1"/>
    <col min="33" max="16384" width="9.140625" style="49"/>
  </cols>
  <sheetData>
    <row r="1" spans="3:24" x14ac:dyDescent="0.2">
      <c r="V1" s="219"/>
    </row>
    <row r="2" spans="3:24" ht="12" customHeight="1" x14ac:dyDescent="0.2"/>
    <row r="3" spans="3:24" s="54" customFormat="1" ht="5.25" customHeight="1" x14ac:dyDescent="0.2"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6"/>
      <c r="R3" s="56"/>
      <c r="S3" s="55"/>
      <c r="T3" s="55"/>
    </row>
    <row r="4" spans="3:24" x14ac:dyDescent="0.2">
      <c r="C4" s="406" t="s">
        <v>328</v>
      </c>
      <c r="D4" s="406"/>
      <c r="E4" s="406"/>
      <c r="F4" s="406"/>
      <c r="G4" s="406"/>
      <c r="H4" s="406"/>
      <c r="I4" s="406"/>
      <c r="J4" s="406"/>
      <c r="K4" s="406"/>
      <c r="L4" s="406"/>
      <c r="M4" s="406"/>
      <c r="N4" s="406"/>
      <c r="O4" s="406"/>
      <c r="P4" s="406"/>
      <c r="Q4" s="406"/>
      <c r="R4" s="406"/>
      <c r="S4" s="406"/>
      <c r="T4" s="406"/>
    </row>
    <row r="5" spans="3:24" x14ac:dyDescent="0.2">
      <c r="C5" s="57" t="s">
        <v>131</v>
      </c>
      <c r="D5" s="58">
        <v>2007</v>
      </c>
      <c r="E5" s="58">
        <v>2008</v>
      </c>
      <c r="F5" s="58">
        <v>2009</v>
      </c>
      <c r="G5" s="58">
        <v>2010</v>
      </c>
      <c r="H5" s="58">
        <v>2011</v>
      </c>
      <c r="I5" s="58">
        <v>2012</v>
      </c>
      <c r="J5" s="58">
        <v>2013</v>
      </c>
      <c r="K5" s="58">
        <v>2014</v>
      </c>
      <c r="L5" s="58">
        <v>2015</v>
      </c>
      <c r="M5" s="58">
        <v>2016</v>
      </c>
      <c r="N5" s="58">
        <v>2017</v>
      </c>
      <c r="O5" s="58">
        <v>2018</v>
      </c>
      <c r="P5" s="58">
        <v>2019</v>
      </c>
      <c r="Q5" s="58">
        <v>2020</v>
      </c>
      <c r="R5" s="58" t="s">
        <v>1</v>
      </c>
      <c r="S5" s="58" t="s">
        <v>2</v>
      </c>
      <c r="T5" s="59" t="s">
        <v>3</v>
      </c>
    </row>
    <row r="6" spans="3:24" x14ac:dyDescent="0.2">
      <c r="C6" s="60" t="s">
        <v>123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1">
        <v>0</v>
      </c>
      <c r="K6" s="61">
        <v>0</v>
      </c>
      <c r="L6" s="61">
        <v>609</v>
      </c>
      <c r="M6" s="61">
        <v>200</v>
      </c>
      <c r="N6" s="61">
        <v>67</v>
      </c>
      <c r="O6" s="61">
        <v>308</v>
      </c>
      <c r="P6" s="61">
        <v>191</v>
      </c>
      <c r="Q6" s="316">
        <v>19</v>
      </c>
      <c r="R6" s="62">
        <f>SUM(D6:Q6)</f>
        <v>1394</v>
      </c>
      <c r="S6" s="61">
        <f>AVERAGE(D6:Q6)</f>
        <v>99.571428571428569</v>
      </c>
      <c r="T6" s="63">
        <f>R6/$R$10</f>
        <v>1.6759279519294812E-3</v>
      </c>
    </row>
    <row r="7" spans="3:24" x14ac:dyDescent="0.2">
      <c r="C7" s="60" t="s">
        <v>124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1">
        <v>0</v>
      </c>
      <c r="K7" s="61">
        <v>0</v>
      </c>
      <c r="L7" s="61">
        <v>563</v>
      </c>
      <c r="M7" s="61">
        <v>315</v>
      </c>
      <c r="N7" s="61">
        <v>90</v>
      </c>
      <c r="O7" s="61">
        <v>34</v>
      </c>
      <c r="P7" s="61">
        <v>42</v>
      </c>
      <c r="Q7" s="316">
        <v>13</v>
      </c>
      <c r="R7" s="62">
        <f>SUM(D7:Q7)</f>
        <v>1057</v>
      </c>
      <c r="S7" s="61">
        <f>AVERAGE(D7:Q7)</f>
        <v>75.5</v>
      </c>
      <c r="T7" s="63">
        <f t="shared" ref="T7:T10" si="0">R7/$R$10</f>
        <v>1.270771768428595E-3</v>
      </c>
    </row>
    <row r="8" spans="3:24" x14ac:dyDescent="0.2">
      <c r="C8" s="60" t="s">
        <v>125</v>
      </c>
      <c r="D8" s="61">
        <v>0</v>
      </c>
      <c r="E8" s="61">
        <v>0</v>
      </c>
      <c r="F8" s="61">
        <v>0</v>
      </c>
      <c r="G8" s="61">
        <v>0</v>
      </c>
      <c r="H8" s="61">
        <v>0</v>
      </c>
      <c r="I8" s="61">
        <v>0</v>
      </c>
      <c r="J8" s="61">
        <v>0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316">
        <v>0</v>
      </c>
      <c r="R8" s="62">
        <f>SUM(D8:Q8)</f>
        <v>0</v>
      </c>
      <c r="S8" s="61">
        <f>AVERAGE(D8:Q8)</f>
        <v>0</v>
      </c>
      <c r="T8" s="322">
        <f t="shared" si="0"/>
        <v>0</v>
      </c>
    </row>
    <row r="9" spans="3:24" x14ac:dyDescent="0.2">
      <c r="C9" s="312" t="s">
        <v>126</v>
      </c>
      <c r="D9" s="159">
        <v>55209</v>
      </c>
      <c r="E9" s="159">
        <v>49508</v>
      </c>
      <c r="F9" s="159">
        <v>58395</v>
      </c>
      <c r="G9" s="159">
        <v>68140</v>
      </c>
      <c r="H9" s="159">
        <v>39100</v>
      </c>
      <c r="I9" s="159">
        <v>43891</v>
      </c>
      <c r="J9" s="159">
        <v>41523</v>
      </c>
      <c r="K9" s="159">
        <v>61999</v>
      </c>
      <c r="L9" s="159">
        <v>55429</v>
      </c>
      <c r="M9" s="159">
        <v>76513</v>
      </c>
      <c r="N9" s="159">
        <v>80113</v>
      </c>
      <c r="O9" s="159">
        <v>91176</v>
      </c>
      <c r="P9" s="159">
        <v>81159</v>
      </c>
      <c r="Q9" s="316">
        <v>27172</v>
      </c>
      <c r="R9" s="158">
        <f>SUM(D9:Q9)</f>
        <v>829327</v>
      </c>
      <c r="S9" s="159">
        <f>AVERAGE(D9:Q9)</f>
        <v>59237.642857142855</v>
      </c>
      <c r="T9" s="63">
        <f t="shared" si="0"/>
        <v>0.9970533002796419</v>
      </c>
      <c r="U9" s="220"/>
    </row>
    <row r="10" spans="3:24" x14ac:dyDescent="0.2">
      <c r="C10" s="64" t="s">
        <v>1</v>
      </c>
      <c r="D10" s="62">
        <f>SUM(D6:D9)</f>
        <v>55209</v>
      </c>
      <c r="E10" s="62">
        <f t="shared" ref="E10:L10" si="1">SUM(E6:E9)</f>
        <v>49508</v>
      </c>
      <c r="F10" s="62">
        <f>SUM(F6:F9)</f>
        <v>58395</v>
      </c>
      <c r="G10" s="62">
        <f t="shared" si="1"/>
        <v>68140</v>
      </c>
      <c r="H10" s="62">
        <f t="shared" si="1"/>
        <v>39100</v>
      </c>
      <c r="I10" s="62">
        <f t="shared" si="1"/>
        <v>43891</v>
      </c>
      <c r="J10" s="62">
        <f t="shared" si="1"/>
        <v>41523</v>
      </c>
      <c r="K10" s="62">
        <f t="shared" si="1"/>
        <v>61999</v>
      </c>
      <c r="L10" s="62">
        <f t="shared" si="1"/>
        <v>56601</v>
      </c>
      <c r="M10" s="62">
        <f>SUM(M6:M9)</f>
        <v>77028</v>
      </c>
      <c r="N10" s="62">
        <f>SUM(N6:N9)</f>
        <v>80270</v>
      </c>
      <c r="O10" s="62">
        <f t="shared" ref="O10:Q10" si="2">SUM(O6:O9)</f>
        <v>91518</v>
      </c>
      <c r="P10" s="62">
        <f t="shared" si="2"/>
        <v>81392</v>
      </c>
      <c r="Q10" s="317">
        <f t="shared" si="2"/>
        <v>27204</v>
      </c>
      <c r="R10" s="62">
        <f>SUM(R6:R9)</f>
        <v>831778</v>
      </c>
      <c r="S10" s="62">
        <f>SUM(S6:S9)</f>
        <v>59412.714285714283</v>
      </c>
      <c r="T10" s="322">
        <f t="shared" si="0"/>
        <v>1</v>
      </c>
      <c r="U10" s="219"/>
      <c r="V10" s="216"/>
      <c r="X10" s="219"/>
    </row>
    <row r="11" spans="3:24" x14ac:dyDescent="0.2">
      <c r="C11" s="49" t="s">
        <v>128</v>
      </c>
      <c r="Q11" s="53"/>
      <c r="S11" s="51"/>
    </row>
    <row r="12" spans="3:24" x14ac:dyDescent="0.2">
      <c r="S12" s="52"/>
    </row>
    <row r="13" spans="3:24" ht="3.75" customHeight="1" x14ac:dyDescent="0.2"/>
    <row r="14" spans="3:24" x14ac:dyDescent="0.2">
      <c r="C14" s="406" t="s">
        <v>327</v>
      </c>
      <c r="D14" s="406"/>
      <c r="E14" s="406"/>
      <c r="F14" s="406"/>
      <c r="G14" s="406"/>
      <c r="H14" s="406"/>
      <c r="I14" s="406"/>
      <c r="J14" s="406"/>
      <c r="K14" s="406"/>
      <c r="L14" s="406"/>
      <c r="M14" s="406"/>
      <c r="N14" s="406"/>
      <c r="O14" s="406"/>
      <c r="P14" s="406"/>
      <c r="Q14" s="406"/>
      <c r="R14" s="406"/>
      <c r="S14" s="406"/>
      <c r="T14" s="406"/>
    </row>
    <row r="15" spans="3:24" x14ac:dyDescent="0.2">
      <c r="C15" s="300" t="s">
        <v>127</v>
      </c>
      <c r="D15" s="65">
        <v>2007</v>
      </c>
      <c r="E15" s="65">
        <v>2008</v>
      </c>
      <c r="F15" s="65">
        <v>2009</v>
      </c>
      <c r="G15" s="65">
        <v>2010</v>
      </c>
      <c r="H15" s="65">
        <v>2011</v>
      </c>
      <c r="I15" s="65">
        <v>2012</v>
      </c>
      <c r="J15" s="65">
        <v>2013</v>
      </c>
      <c r="K15" s="65">
        <v>2014</v>
      </c>
      <c r="L15" s="65">
        <v>2015</v>
      </c>
      <c r="M15" s="65">
        <v>2016</v>
      </c>
      <c r="N15" s="65">
        <v>2017</v>
      </c>
      <c r="O15" s="65">
        <v>2018</v>
      </c>
      <c r="P15" s="65">
        <v>2019</v>
      </c>
      <c r="Q15" s="65">
        <v>2020</v>
      </c>
      <c r="R15" s="58" t="s">
        <v>1</v>
      </c>
      <c r="S15" s="58" t="s">
        <v>2</v>
      </c>
      <c r="T15" s="59" t="s">
        <v>3</v>
      </c>
    </row>
    <row r="16" spans="3:24" ht="15" x14ac:dyDescent="0.25">
      <c r="C16" s="66" t="s">
        <v>123</v>
      </c>
      <c r="D16" s="67">
        <v>3747094</v>
      </c>
      <c r="E16" s="67">
        <v>3691240</v>
      </c>
      <c r="F16" s="67">
        <v>3348906</v>
      </c>
      <c r="G16" s="67">
        <v>3609979</v>
      </c>
      <c r="H16" s="67">
        <v>3808341</v>
      </c>
      <c r="I16" s="67">
        <v>3986629</v>
      </c>
      <c r="J16" s="67">
        <v>4066216</v>
      </c>
      <c r="K16" s="228">
        <v>4540509</v>
      </c>
      <c r="L16" s="313">
        <v>4318429</v>
      </c>
      <c r="M16" s="313">
        <v>4368894</v>
      </c>
      <c r="N16" s="313">
        <v>4187505</v>
      </c>
      <c r="O16" s="314" t="s">
        <v>315</v>
      </c>
      <c r="P16" s="247">
        <v>4288528</v>
      </c>
      <c r="Q16" s="318">
        <v>1185620</v>
      </c>
      <c r="R16" s="315">
        <f>SUM(D16:Q16)</f>
        <v>49147890</v>
      </c>
      <c r="S16" s="159">
        <f>AVERAGE(D16:Q16)</f>
        <v>3780606.923076923</v>
      </c>
      <c r="T16" s="160">
        <f>R16/$R$20</f>
        <v>0.70573352043996129</v>
      </c>
    </row>
    <row r="17" spans="3:20" ht="15" x14ac:dyDescent="0.25">
      <c r="C17" s="66" t="s">
        <v>126</v>
      </c>
      <c r="D17" s="67">
        <v>993391</v>
      </c>
      <c r="E17" s="67">
        <v>1084169</v>
      </c>
      <c r="F17" s="67">
        <v>1133482</v>
      </c>
      <c r="G17" s="67">
        <v>1256878</v>
      </c>
      <c r="H17" s="67">
        <v>1306402</v>
      </c>
      <c r="I17" s="67">
        <v>1385538</v>
      </c>
      <c r="J17" s="67">
        <v>1438980</v>
      </c>
      <c r="K17" s="228">
        <v>1543831</v>
      </c>
      <c r="L17" s="261">
        <v>1693845</v>
      </c>
      <c r="M17" s="261">
        <v>1817513</v>
      </c>
      <c r="N17" s="261">
        <v>2065119</v>
      </c>
      <c r="O17" s="230" t="s">
        <v>316</v>
      </c>
      <c r="P17" s="247">
        <v>1839451</v>
      </c>
      <c r="Q17" s="318">
        <v>837270</v>
      </c>
      <c r="R17" s="315">
        <f t="shared" ref="R17:R20" si="3">SUM(D17:Q17)</f>
        <v>18395869</v>
      </c>
      <c r="S17" s="159">
        <f t="shared" ref="S17:S20" si="4">AVERAGE(D17:Q17)</f>
        <v>1415066.8461538462</v>
      </c>
      <c r="T17" s="160">
        <f t="shared" ref="T17:T20" si="5">R17/$R$20</f>
        <v>0.26415338259531285</v>
      </c>
    </row>
    <row r="18" spans="3:20" ht="15" x14ac:dyDescent="0.25">
      <c r="C18" s="66" t="s">
        <v>125</v>
      </c>
      <c r="D18" s="67">
        <v>84952</v>
      </c>
      <c r="E18" s="67">
        <v>70091</v>
      </c>
      <c r="F18" s="67">
        <v>115705</v>
      </c>
      <c r="G18" s="67">
        <v>114894</v>
      </c>
      <c r="H18" s="67">
        <v>127853</v>
      </c>
      <c r="I18" s="67">
        <v>90359</v>
      </c>
      <c r="J18" s="67">
        <v>87200</v>
      </c>
      <c r="K18" s="228">
        <v>65572</v>
      </c>
      <c r="L18" s="231">
        <v>55879</v>
      </c>
      <c r="M18" s="231">
        <v>40415</v>
      </c>
      <c r="N18" s="231">
        <v>52572</v>
      </c>
      <c r="O18" s="231">
        <v>106593</v>
      </c>
      <c r="P18" s="247">
        <v>123127</v>
      </c>
      <c r="Q18" s="318">
        <v>66973</v>
      </c>
      <c r="R18" s="315">
        <f t="shared" si="3"/>
        <v>1202185</v>
      </c>
      <c r="S18" s="159">
        <f t="shared" si="4"/>
        <v>85870.357142857145</v>
      </c>
      <c r="T18" s="160">
        <f t="shared" si="5"/>
        <v>1.7262638381222772E-2</v>
      </c>
    </row>
    <row r="19" spans="3:20" ht="15" x14ac:dyDescent="0.25">
      <c r="C19" s="66" t="s">
        <v>124</v>
      </c>
      <c r="D19" s="67">
        <v>44169</v>
      </c>
      <c r="E19" s="67">
        <v>40260</v>
      </c>
      <c r="F19" s="67">
        <v>38634</v>
      </c>
      <c r="G19" s="67">
        <v>36023</v>
      </c>
      <c r="H19" s="67">
        <v>54295</v>
      </c>
      <c r="I19" s="67">
        <v>59209</v>
      </c>
      <c r="J19" s="67">
        <v>47431</v>
      </c>
      <c r="K19" s="228">
        <v>64159</v>
      </c>
      <c r="L19" s="231">
        <v>60904</v>
      </c>
      <c r="M19" s="231">
        <v>95919</v>
      </c>
      <c r="N19" s="231">
        <v>97104</v>
      </c>
      <c r="O19" s="231">
        <v>98203</v>
      </c>
      <c r="P19" s="247">
        <v>102035</v>
      </c>
      <c r="Q19" s="318">
        <v>56572</v>
      </c>
      <c r="R19" s="315">
        <f t="shared" si="3"/>
        <v>894917</v>
      </c>
      <c r="S19" s="159">
        <f t="shared" si="4"/>
        <v>63922.642857142855</v>
      </c>
      <c r="T19" s="160">
        <f t="shared" si="5"/>
        <v>1.2850458583503154E-2</v>
      </c>
    </row>
    <row r="20" spans="3:20" x14ac:dyDescent="0.2">
      <c r="C20" s="68" t="s">
        <v>1</v>
      </c>
      <c r="D20" s="69">
        <f>SUM(D16:D19)</f>
        <v>4869606</v>
      </c>
      <c r="E20" s="69">
        <f t="shared" ref="E20:Q20" si="6">SUM(E16:E19)</f>
        <v>4885760</v>
      </c>
      <c r="F20" s="69">
        <f t="shared" si="6"/>
        <v>4636727</v>
      </c>
      <c r="G20" s="69">
        <f t="shared" si="6"/>
        <v>5017774</v>
      </c>
      <c r="H20" s="69">
        <f t="shared" si="6"/>
        <v>5296891</v>
      </c>
      <c r="I20" s="69">
        <f t="shared" si="6"/>
        <v>5521735</v>
      </c>
      <c r="J20" s="69">
        <f t="shared" si="6"/>
        <v>5639827</v>
      </c>
      <c r="K20" s="69">
        <f t="shared" si="6"/>
        <v>6214071</v>
      </c>
      <c r="L20" s="229">
        <f t="shared" si="6"/>
        <v>6129057</v>
      </c>
      <c r="M20" s="229">
        <f t="shared" si="6"/>
        <v>6322741</v>
      </c>
      <c r="N20" s="229">
        <f t="shared" si="6"/>
        <v>6402300</v>
      </c>
      <c r="O20" s="229">
        <f t="shared" si="6"/>
        <v>204796</v>
      </c>
      <c r="P20" s="229">
        <f t="shared" si="6"/>
        <v>6353141</v>
      </c>
      <c r="Q20" s="319">
        <f t="shared" si="6"/>
        <v>2146435</v>
      </c>
      <c r="R20" s="315">
        <f t="shared" si="3"/>
        <v>69640861</v>
      </c>
      <c r="S20" s="159">
        <f t="shared" si="4"/>
        <v>4974347.2142857146</v>
      </c>
      <c r="T20" s="160">
        <f t="shared" si="5"/>
        <v>1</v>
      </c>
    </row>
    <row r="21" spans="3:20" ht="15" customHeight="1" x14ac:dyDescent="0.2">
      <c r="C21" s="405" t="s">
        <v>233</v>
      </c>
      <c r="D21" s="405"/>
      <c r="E21" s="405"/>
      <c r="F21" s="405"/>
      <c r="G21" s="405"/>
      <c r="H21" s="405"/>
      <c r="I21" s="405"/>
      <c r="J21" s="405"/>
      <c r="K21" s="405"/>
      <c r="L21" s="405"/>
      <c r="M21" s="405"/>
      <c r="N21" s="405"/>
      <c r="O21" s="405"/>
      <c r="P21" s="405"/>
      <c r="Q21" s="405"/>
      <c r="R21" s="405"/>
      <c r="S21" s="405"/>
      <c r="T21" s="405"/>
    </row>
    <row r="22" spans="3:20" ht="4.5" customHeight="1" x14ac:dyDescent="0.2">
      <c r="N22" s="51"/>
      <c r="O22" s="51"/>
      <c r="P22" s="51"/>
      <c r="R22" s="50"/>
      <c r="T22" s="49"/>
    </row>
    <row r="23" spans="3:20" ht="15" x14ac:dyDescent="0.25">
      <c r="C23" s="407" t="s">
        <v>326</v>
      </c>
      <c r="D23" s="407"/>
      <c r="E23" s="407"/>
      <c r="F23" s="407"/>
      <c r="G23" s="407"/>
      <c r="H23" s="407"/>
      <c r="I23" s="407"/>
      <c r="J23" s="407"/>
      <c r="K23" s="407"/>
      <c r="L23" s="407"/>
      <c r="M23" s="407"/>
      <c r="N23" s="407"/>
      <c r="O23" s="407"/>
      <c r="P23" s="407"/>
      <c r="Q23" s="407"/>
      <c r="R23" s="407"/>
      <c r="S23" s="407"/>
      <c r="T23" s="407"/>
    </row>
    <row r="24" spans="3:20" x14ac:dyDescent="0.2">
      <c r="C24" s="300" t="s">
        <v>127</v>
      </c>
      <c r="D24" s="65">
        <v>2007</v>
      </c>
      <c r="E24" s="65">
        <v>2008</v>
      </c>
      <c r="F24" s="65">
        <v>2009</v>
      </c>
      <c r="G24" s="65">
        <v>2010</v>
      </c>
      <c r="H24" s="65">
        <v>2011</v>
      </c>
      <c r="I24" s="65">
        <v>2012</v>
      </c>
      <c r="J24" s="65">
        <v>2013</v>
      </c>
      <c r="K24" s="65">
        <v>2014</v>
      </c>
      <c r="L24" s="65">
        <v>2015</v>
      </c>
      <c r="M24" s="65">
        <v>2016</v>
      </c>
      <c r="N24" s="65">
        <v>2017</v>
      </c>
      <c r="O24" s="65">
        <v>2018</v>
      </c>
      <c r="P24" s="65">
        <v>2019</v>
      </c>
      <c r="Q24" s="65">
        <v>2020</v>
      </c>
      <c r="R24" s="58" t="s">
        <v>1</v>
      </c>
      <c r="S24" s="58" t="s">
        <v>2</v>
      </c>
      <c r="T24" s="59" t="s">
        <v>3</v>
      </c>
    </row>
    <row r="25" spans="3:20" x14ac:dyDescent="0.2">
      <c r="C25" s="66" t="s">
        <v>234</v>
      </c>
      <c r="D25" s="67">
        <f>D10</f>
        <v>55209</v>
      </c>
      <c r="E25" s="67">
        <f t="shared" ref="E25:P25" si="7">E10</f>
        <v>49508</v>
      </c>
      <c r="F25" s="67">
        <f t="shared" si="7"/>
        <v>58395</v>
      </c>
      <c r="G25" s="67">
        <f t="shared" si="7"/>
        <v>68140</v>
      </c>
      <c r="H25" s="67">
        <f t="shared" si="7"/>
        <v>39100</v>
      </c>
      <c r="I25" s="67">
        <f t="shared" si="7"/>
        <v>43891</v>
      </c>
      <c r="J25" s="67">
        <f t="shared" si="7"/>
        <v>41523</v>
      </c>
      <c r="K25" s="67">
        <f t="shared" si="7"/>
        <v>61999</v>
      </c>
      <c r="L25" s="67">
        <f t="shared" si="7"/>
        <v>56601</v>
      </c>
      <c r="M25" s="67">
        <f t="shared" si="7"/>
        <v>77028</v>
      </c>
      <c r="N25" s="67">
        <f t="shared" si="7"/>
        <v>80270</v>
      </c>
      <c r="O25" s="67">
        <f t="shared" si="7"/>
        <v>91518</v>
      </c>
      <c r="P25" s="67">
        <f t="shared" si="7"/>
        <v>81392</v>
      </c>
      <c r="Q25" s="320">
        <f>Q10</f>
        <v>27204</v>
      </c>
      <c r="R25" s="315">
        <f>SUM(D25:Q25)</f>
        <v>831778</v>
      </c>
      <c r="S25" s="159">
        <f>AVERAGE(D25:Q25)</f>
        <v>59412.714285714283</v>
      </c>
      <c r="T25" s="160">
        <f>R25/$R$28</f>
        <v>4.2350648407715047E-2</v>
      </c>
    </row>
    <row r="26" spans="3:20" x14ac:dyDescent="0.2">
      <c r="C26" s="66" t="s">
        <v>236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228">
        <v>0</v>
      </c>
      <c r="L26" s="261">
        <f>SUM(L7:L9)</f>
        <v>55992</v>
      </c>
      <c r="M26" s="261">
        <f t="shared" ref="M26:Q26" si="8">SUM(M7:M9)</f>
        <v>76828</v>
      </c>
      <c r="N26" s="261">
        <f>SUM(N7:N9)</f>
        <v>80203</v>
      </c>
      <c r="O26" s="261">
        <f t="shared" si="8"/>
        <v>91210</v>
      </c>
      <c r="P26" s="261">
        <f t="shared" si="8"/>
        <v>81201</v>
      </c>
      <c r="Q26" s="321">
        <f t="shared" si="8"/>
        <v>27185</v>
      </c>
      <c r="R26" s="315">
        <f t="shared" ref="R26:R27" si="9">SUM(D26:Q26)</f>
        <v>412619</v>
      </c>
      <c r="S26" s="159">
        <f t="shared" ref="S26:S28" si="10">AVERAGE(D26:Q26)</f>
        <v>29472.785714285714</v>
      </c>
      <c r="T26" s="160">
        <f t="shared" ref="T26:T28" si="11">R26/$R$28</f>
        <v>2.1008829513816156E-2</v>
      </c>
    </row>
    <row r="27" spans="3:20" x14ac:dyDescent="0.2">
      <c r="C27" s="66" t="s">
        <v>235</v>
      </c>
      <c r="D27" s="67">
        <f>D17</f>
        <v>993391</v>
      </c>
      <c r="E27" s="67">
        <f t="shared" ref="E27:Q27" si="12">E17</f>
        <v>1084169</v>
      </c>
      <c r="F27" s="67">
        <f t="shared" si="12"/>
        <v>1133482</v>
      </c>
      <c r="G27" s="67">
        <f t="shared" si="12"/>
        <v>1256878</v>
      </c>
      <c r="H27" s="67">
        <f t="shared" si="12"/>
        <v>1306402</v>
      </c>
      <c r="I27" s="67">
        <f t="shared" si="12"/>
        <v>1385538</v>
      </c>
      <c r="J27" s="67">
        <f t="shared" si="12"/>
        <v>1438980</v>
      </c>
      <c r="K27" s="67">
        <f t="shared" si="12"/>
        <v>1543831</v>
      </c>
      <c r="L27" s="67">
        <f t="shared" si="12"/>
        <v>1693845</v>
      </c>
      <c r="M27" s="67">
        <f t="shared" si="12"/>
        <v>1817513</v>
      </c>
      <c r="N27" s="67">
        <f t="shared" si="12"/>
        <v>2065119</v>
      </c>
      <c r="O27" s="67" t="str">
        <f t="shared" si="12"/>
        <v> 2.088.506</v>
      </c>
      <c r="P27" s="67">
        <f t="shared" si="12"/>
        <v>1839451</v>
      </c>
      <c r="Q27" s="320">
        <f t="shared" si="12"/>
        <v>837270</v>
      </c>
      <c r="R27" s="315">
        <f t="shared" si="9"/>
        <v>18395869</v>
      </c>
      <c r="S27" s="159">
        <f t="shared" si="10"/>
        <v>1415066.8461538462</v>
      </c>
      <c r="T27" s="160">
        <f t="shared" si="11"/>
        <v>0.93664052207846882</v>
      </c>
    </row>
    <row r="28" spans="3:20" x14ac:dyDescent="0.2">
      <c r="C28" s="68" t="s">
        <v>1</v>
      </c>
      <c r="D28" s="69">
        <f t="shared" ref="D28:R28" si="13">SUM(D25:D27)</f>
        <v>1048600</v>
      </c>
      <c r="E28" s="69">
        <f t="shared" si="13"/>
        <v>1133677</v>
      </c>
      <c r="F28" s="69">
        <f t="shared" si="13"/>
        <v>1191877</v>
      </c>
      <c r="G28" s="69">
        <f t="shared" si="13"/>
        <v>1325018</v>
      </c>
      <c r="H28" s="69">
        <f t="shared" si="13"/>
        <v>1345502</v>
      </c>
      <c r="I28" s="69">
        <f t="shared" si="13"/>
        <v>1429429</v>
      </c>
      <c r="J28" s="69">
        <f t="shared" si="13"/>
        <v>1480503</v>
      </c>
      <c r="K28" s="69">
        <f t="shared" si="13"/>
        <v>1605830</v>
      </c>
      <c r="L28" s="229">
        <f t="shared" si="13"/>
        <v>1806438</v>
      </c>
      <c r="M28" s="229">
        <f t="shared" si="13"/>
        <v>1971369</v>
      </c>
      <c r="N28" s="229">
        <f t="shared" si="13"/>
        <v>2225592</v>
      </c>
      <c r="O28" s="229">
        <f t="shared" si="13"/>
        <v>182728</v>
      </c>
      <c r="P28" s="229">
        <f t="shared" si="13"/>
        <v>2002044</v>
      </c>
      <c r="Q28" s="319">
        <f t="shared" si="13"/>
        <v>891659</v>
      </c>
      <c r="R28" s="69">
        <f t="shared" si="13"/>
        <v>19640266</v>
      </c>
      <c r="S28" s="159">
        <f t="shared" si="10"/>
        <v>1402876.142857143</v>
      </c>
      <c r="T28" s="160">
        <f t="shared" si="11"/>
        <v>1</v>
      </c>
    </row>
    <row r="29" spans="3:20" x14ac:dyDescent="0.2"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5"/>
    </row>
    <row r="49" spans="4:19" x14ac:dyDescent="0.2">
      <c r="D49" s="402" t="s">
        <v>318</v>
      </c>
      <c r="E49" s="402"/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2"/>
      <c r="R49" s="402"/>
      <c r="S49" s="402"/>
    </row>
    <row r="50" spans="4:19" x14ac:dyDescent="0.2">
      <c r="D50" s="99" t="s">
        <v>33</v>
      </c>
      <c r="E50" s="301" t="s">
        <v>34</v>
      </c>
      <c r="F50" s="302">
        <v>2007</v>
      </c>
      <c r="G50" s="302">
        <v>2008</v>
      </c>
      <c r="H50" s="302">
        <v>2009</v>
      </c>
      <c r="I50" s="302">
        <v>2010</v>
      </c>
      <c r="J50" s="302">
        <v>2011</v>
      </c>
      <c r="K50" s="302">
        <v>2012</v>
      </c>
      <c r="L50" s="302">
        <v>2013</v>
      </c>
      <c r="M50" s="302">
        <v>2014</v>
      </c>
      <c r="N50" s="302">
        <v>2015</v>
      </c>
      <c r="O50" s="302">
        <v>2016</v>
      </c>
      <c r="P50" s="302">
        <v>2017</v>
      </c>
      <c r="Q50" s="323">
        <v>2018</v>
      </c>
      <c r="R50" s="323">
        <v>2019</v>
      </c>
      <c r="S50" s="304" t="s">
        <v>28</v>
      </c>
    </row>
    <row r="51" spans="4:19" x14ac:dyDescent="0.2">
      <c r="D51" s="99">
        <v>1</v>
      </c>
      <c r="E51" s="95" t="s">
        <v>38</v>
      </c>
      <c r="F51" s="324">
        <f t="shared" ref="F51:S51" si="14">E78/D10</f>
        <v>0.40873770580883551</v>
      </c>
      <c r="G51" s="324">
        <f t="shared" si="14"/>
        <v>0.49773773935525573</v>
      </c>
      <c r="H51" s="324">
        <f t="shared" si="14"/>
        <v>0.54693038787567427</v>
      </c>
      <c r="I51" s="324">
        <f t="shared" si="14"/>
        <v>0.54851775755796883</v>
      </c>
      <c r="J51" s="324">
        <f t="shared" si="14"/>
        <v>0.52002557544757033</v>
      </c>
      <c r="K51" s="324">
        <f t="shared" si="14"/>
        <v>0.66373516210612649</v>
      </c>
      <c r="L51" s="324">
        <f t="shared" si="14"/>
        <v>0.6623798858463984</v>
      </c>
      <c r="M51" s="324">
        <f t="shared" si="14"/>
        <v>0.44903950063710707</v>
      </c>
      <c r="N51" s="324">
        <f t="shared" si="14"/>
        <v>0.49707602339181284</v>
      </c>
      <c r="O51" s="324">
        <f t="shared" si="14"/>
        <v>0.54669730487614898</v>
      </c>
      <c r="P51" s="324">
        <f t="shared" si="14"/>
        <v>0.60815996013454587</v>
      </c>
      <c r="Q51" s="325">
        <f t="shared" si="14"/>
        <v>0.60719202779781023</v>
      </c>
      <c r="R51" s="325">
        <f t="shared" si="14"/>
        <v>0.57900039315903284</v>
      </c>
      <c r="S51" s="326">
        <f t="shared" si="14"/>
        <v>16.287641523305396</v>
      </c>
    </row>
    <row r="52" spans="4:19" x14ac:dyDescent="0.2">
      <c r="D52" s="99">
        <v>2</v>
      </c>
      <c r="E52" s="95" t="s">
        <v>39</v>
      </c>
      <c r="F52" s="324">
        <f t="shared" ref="F52:S52" si="15">E79/D10</f>
        <v>0.3600681048379793</v>
      </c>
      <c r="G52" s="324">
        <f t="shared" si="15"/>
        <v>0.39149228407530096</v>
      </c>
      <c r="H52" s="324">
        <f t="shared" si="15"/>
        <v>0.36665810428975082</v>
      </c>
      <c r="I52" s="324">
        <f t="shared" si="15"/>
        <v>0.34002054593484005</v>
      </c>
      <c r="J52" s="324">
        <f t="shared" si="15"/>
        <v>0.37501278772378516</v>
      </c>
      <c r="K52" s="324">
        <f t="shared" si="15"/>
        <v>0.1907680390057187</v>
      </c>
      <c r="L52" s="324">
        <f t="shared" si="15"/>
        <v>0.19213447968595718</v>
      </c>
      <c r="M52" s="324">
        <f t="shared" si="15"/>
        <v>0.37587703027468183</v>
      </c>
      <c r="N52" s="324">
        <f t="shared" si="15"/>
        <v>0.37568240843801348</v>
      </c>
      <c r="O52" s="324">
        <f t="shared" si="15"/>
        <v>0.33269720101781169</v>
      </c>
      <c r="P52" s="324">
        <f t="shared" si="15"/>
        <v>0.30631618288277063</v>
      </c>
      <c r="Q52" s="325">
        <f t="shared" si="15"/>
        <v>0.29278393321532376</v>
      </c>
      <c r="R52" s="325">
        <f t="shared" si="15"/>
        <v>0.31552241006487125</v>
      </c>
      <c r="S52" s="326">
        <f t="shared" si="15"/>
        <v>9.6351271871783553</v>
      </c>
    </row>
    <row r="53" spans="4:19" x14ac:dyDescent="0.2">
      <c r="D53" s="99">
        <v>3</v>
      </c>
      <c r="E53" s="95" t="s">
        <v>40</v>
      </c>
      <c r="F53" s="324">
        <f t="shared" ref="F53:P53" si="16">E80/D10</f>
        <v>8.4660109764712277E-2</v>
      </c>
      <c r="G53" s="324">
        <f t="shared" si="16"/>
        <v>3.2762381837278823E-2</v>
      </c>
      <c r="H53" s="324">
        <f t="shared" si="16"/>
        <v>5.8446784827468103E-2</v>
      </c>
      <c r="I53" s="324">
        <f t="shared" si="16"/>
        <v>6.0698561784561199E-2</v>
      </c>
      <c r="J53" s="324">
        <f t="shared" si="16"/>
        <v>2.7314578005115088E-2</v>
      </c>
      <c r="K53" s="324">
        <f t="shared" si="16"/>
        <v>3.5724863867307652E-2</v>
      </c>
      <c r="L53" s="324">
        <f t="shared" si="16"/>
        <v>4.0050092719697519E-2</v>
      </c>
      <c r="M53" s="324">
        <f t="shared" si="16"/>
        <v>4.2903917805125889E-2</v>
      </c>
      <c r="N53" s="324">
        <f t="shared" si="16"/>
        <v>2.795003621844137E-2</v>
      </c>
      <c r="O53" s="324">
        <f t="shared" si="16"/>
        <v>2.3212338370462687E-2</v>
      </c>
      <c r="P53" s="324">
        <f t="shared" si="16"/>
        <v>1.5086582783107014E-2</v>
      </c>
      <c r="Q53" s="325">
        <f>5/97</f>
        <v>5.1546391752577317E-2</v>
      </c>
      <c r="R53" s="325">
        <f>Q80/P10</f>
        <v>2.5371043837232161E-2</v>
      </c>
      <c r="S53" s="326">
        <f>R80/Q10</f>
        <v>1.0835538891339509</v>
      </c>
    </row>
    <row r="54" spans="4:19" x14ac:dyDescent="0.2">
      <c r="D54" s="403" t="s">
        <v>28</v>
      </c>
      <c r="E54" s="404"/>
      <c r="F54" s="327">
        <f>SUM(F51:F53)</f>
        <v>0.85346592041152702</v>
      </c>
      <c r="G54" s="327">
        <f t="shared" ref="G54:S54" si="17">SUM(G51:G53)</f>
        <v>0.92199240526783555</v>
      </c>
      <c r="H54" s="327">
        <f t="shared" si="17"/>
        <v>0.97203527699289327</v>
      </c>
      <c r="I54" s="327">
        <f t="shared" si="17"/>
        <v>0.94923686527737017</v>
      </c>
      <c r="J54" s="327">
        <f t="shared" si="17"/>
        <v>0.92235294117647049</v>
      </c>
      <c r="K54" s="327">
        <f t="shared" si="17"/>
        <v>0.89022806497915286</v>
      </c>
      <c r="L54" s="327">
        <f t="shared" si="17"/>
        <v>0.89456445825205311</v>
      </c>
      <c r="M54" s="327">
        <f t="shared" si="17"/>
        <v>0.86782044871691488</v>
      </c>
      <c r="N54" s="327">
        <f t="shared" si="17"/>
        <v>0.90070846804826765</v>
      </c>
      <c r="O54" s="327">
        <f t="shared" si="17"/>
        <v>0.90260684426442339</v>
      </c>
      <c r="P54" s="327">
        <f t="shared" si="17"/>
        <v>0.92956272580042354</v>
      </c>
      <c r="Q54" s="328">
        <f>SUM(Q51:Q53)</f>
        <v>0.95152235276571129</v>
      </c>
      <c r="R54" s="328">
        <f>SUM(R51:R53)</f>
        <v>0.9198938470611363</v>
      </c>
      <c r="S54" s="328">
        <f t="shared" si="17"/>
        <v>27.006322599617704</v>
      </c>
    </row>
    <row r="55" spans="4:19" x14ac:dyDescent="0.2">
      <c r="D55" s="308" t="s">
        <v>128</v>
      </c>
      <c r="E55" s="309"/>
      <c r="F55" s="309"/>
      <c r="G55" s="309"/>
      <c r="H55" s="309"/>
      <c r="I55" s="309"/>
      <c r="J55" s="309"/>
      <c r="K55" s="309"/>
      <c r="L55" s="309"/>
      <c r="M55" s="309"/>
      <c r="N55" s="309"/>
      <c r="O55" s="309"/>
      <c r="P55" s="310"/>
      <c r="Q55" s="310"/>
      <c r="R55" s="310"/>
      <c r="S55" s="311"/>
    </row>
    <row r="56" spans="4:19" x14ac:dyDescent="0.2">
      <c r="D56" s="309"/>
      <c r="E56" s="309"/>
      <c r="F56" s="309"/>
      <c r="G56" s="309"/>
      <c r="H56" s="309"/>
      <c r="I56" s="309"/>
      <c r="J56" s="309"/>
      <c r="K56" s="309"/>
      <c r="L56" s="309"/>
      <c r="M56" s="309"/>
      <c r="N56" s="310"/>
      <c r="O56" s="310"/>
      <c r="P56" s="310"/>
      <c r="Q56" s="311"/>
      <c r="R56" s="311"/>
      <c r="S56" s="309"/>
    </row>
    <row r="57" spans="4:19" x14ac:dyDescent="0.2">
      <c r="D57" s="309"/>
      <c r="E57" s="309"/>
      <c r="F57" s="309"/>
      <c r="G57" s="309"/>
      <c r="H57" s="309"/>
      <c r="I57" s="309"/>
      <c r="J57" s="309"/>
      <c r="K57" s="309"/>
      <c r="L57" s="309"/>
      <c r="M57" s="309"/>
      <c r="N57" s="310"/>
      <c r="O57" s="310"/>
      <c r="P57" s="310"/>
      <c r="Q57" s="311"/>
      <c r="R57" s="311"/>
      <c r="S57" s="309"/>
    </row>
    <row r="58" spans="4:19" x14ac:dyDescent="0.2">
      <c r="D58" s="309"/>
      <c r="E58" s="309"/>
      <c r="F58" s="309"/>
      <c r="G58" s="309"/>
      <c r="H58" s="309"/>
      <c r="I58" s="309"/>
      <c r="J58" s="309"/>
      <c r="K58" s="309"/>
      <c r="L58" s="309"/>
      <c r="M58" s="309"/>
      <c r="N58" s="310"/>
      <c r="O58" s="310"/>
      <c r="P58" s="310"/>
      <c r="Q58" s="311"/>
      <c r="R58" s="311"/>
      <c r="S58" s="309"/>
    </row>
    <row r="59" spans="4:19" x14ac:dyDescent="0.2">
      <c r="D59" s="309"/>
      <c r="E59" s="309"/>
      <c r="F59" s="309"/>
      <c r="G59" s="309"/>
      <c r="H59" s="309"/>
      <c r="I59" s="309"/>
      <c r="J59" s="309"/>
      <c r="K59" s="309"/>
      <c r="L59" s="309"/>
      <c r="M59" s="309"/>
      <c r="N59" s="310"/>
      <c r="O59" s="310"/>
      <c r="P59" s="310"/>
      <c r="Q59" s="311"/>
      <c r="R59" s="311"/>
      <c r="S59" s="309"/>
    </row>
    <row r="60" spans="4:19" x14ac:dyDescent="0.2">
      <c r="D60" s="309"/>
      <c r="E60" s="309"/>
      <c r="F60" s="309"/>
      <c r="G60" s="309"/>
      <c r="H60" s="309"/>
      <c r="I60" s="309"/>
      <c r="J60" s="309"/>
      <c r="K60" s="309"/>
      <c r="L60" s="309"/>
      <c r="M60" s="309"/>
      <c r="N60" s="310"/>
      <c r="O60" s="310"/>
      <c r="P60" s="310"/>
      <c r="Q60" s="311"/>
      <c r="R60" s="311"/>
      <c r="S60" s="309"/>
    </row>
    <row r="61" spans="4:19" x14ac:dyDescent="0.2">
      <c r="D61" s="309"/>
      <c r="E61" s="309"/>
      <c r="F61" s="309"/>
      <c r="G61" s="309"/>
      <c r="H61" s="309"/>
      <c r="I61" s="309"/>
      <c r="J61" s="309"/>
      <c r="K61" s="309"/>
      <c r="L61" s="309"/>
      <c r="M61" s="309"/>
      <c r="N61" s="310"/>
      <c r="O61" s="310"/>
      <c r="P61" s="310"/>
      <c r="Q61" s="311"/>
      <c r="R61" s="311"/>
      <c r="S61" s="309"/>
    </row>
    <row r="62" spans="4:19" x14ac:dyDescent="0.2">
      <c r="D62" s="309"/>
      <c r="E62" s="309"/>
      <c r="F62" s="309"/>
      <c r="G62" s="309"/>
      <c r="H62" s="309"/>
      <c r="I62" s="309"/>
      <c r="J62" s="309"/>
      <c r="K62" s="309"/>
      <c r="L62" s="309"/>
      <c r="M62" s="309"/>
      <c r="N62" s="310"/>
      <c r="O62" s="310"/>
      <c r="P62" s="310"/>
      <c r="Q62" s="311"/>
      <c r="R62" s="311"/>
      <c r="S62" s="309"/>
    </row>
    <row r="63" spans="4:19" x14ac:dyDescent="0.2">
      <c r="D63" s="309"/>
      <c r="E63" s="309"/>
      <c r="F63" s="309"/>
      <c r="G63" s="309"/>
      <c r="H63" s="309"/>
      <c r="I63" s="309"/>
      <c r="J63" s="309"/>
      <c r="K63" s="309"/>
      <c r="L63" s="309"/>
      <c r="M63" s="309"/>
      <c r="N63" s="310"/>
      <c r="O63" s="310"/>
      <c r="P63" s="310"/>
      <c r="Q63" s="311"/>
      <c r="R63" s="311"/>
      <c r="S63" s="309"/>
    </row>
    <row r="64" spans="4:19" x14ac:dyDescent="0.2">
      <c r="D64" s="309"/>
      <c r="E64" s="309"/>
      <c r="F64" s="309"/>
      <c r="G64" s="309"/>
      <c r="H64" s="309"/>
      <c r="I64" s="309"/>
      <c r="J64" s="309"/>
      <c r="K64" s="309"/>
      <c r="L64" s="309"/>
      <c r="M64" s="309"/>
      <c r="N64" s="310"/>
      <c r="O64" s="310"/>
      <c r="P64" s="310"/>
      <c r="Q64" s="311"/>
      <c r="R64" s="311"/>
      <c r="S64" s="309"/>
    </row>
    <row r="65" spans="3:21" x14ac:dyDescent="0.2">
      <c r="D65" s="309"/>
      <c r="E65" s="309"/>
      <c r="F65" s="309"/>
      <c r="G65" s="309"/>
      <c r="H65" s="309"/>
      <c r="I65" s="309"/>
      <c r="J65" s="309"/>
      <c r="K65" s="309"/>
      <c r="L65" s="309"/>
      <c r="M65" s="309"/>
      <c r="N65" s="310"/>
      <c r="O65" s="310"/>
      <c r="P65" s="310"/>
      <c r="Q65" s="311"/>
      <c r="R65" s="311"/>
      <c r="S65" s="309"/>
    </row>
    <row r="66" spans="3:21" x14ac:dyDescent="0.2">
      <c r="D66" s="309"/>
      <c r="E66" s="309"/>
      <c r="F66" s="309"/>
      <c r="G66" s="309"/>
      <c r="H66" s="309"/>
      <c r="I66" s="309"/>
      <c r="J66" s="309"/>
      <c r="K66" s="309"/>
      <c r="L66" s="309"/>
      <c r="M66" s="309"/>
      <c r="N66" s="310"/>
      <c r="O66" s="310"/>
      <c r="P66" s="310"/>
      <c r="Q66" s="311"/>
      <c r="R66" s="311"/>
      <c r="S66" s="309"/>
    </row>
    <row r="67" spans="3:21" x14ac:dyDescent="0.2">
      <c r="D67" s="309"/>
      <c r="E67" s="309"/>
      <c r="F67" s="309"/>
      <c r="G67" s="309"/>
      <c r="H67" s="309"/>
      <c r="I67" s="309"/>
      <c r="J67" s="309"/>
      <c r="K67" s="309"/>
      <c r="L67" s="309"/>
      <c r="M67" s="309"/>
      <c r="N67" s="310"/>
      <c r="O67" s="310"/>
      <c r="P67" s="310"/>
      <c r="Q67" s="311"/>
      <c r="R67" s="311"/>
      <c r="S67" s="309"/>
    </row>
    <row r="68" spans="3:21" x14ac:dyDescent="0.2">
      <c r="D68" s="309"/>
      <c r="E68" s="309"/>
      <c r="F68" s="309"/>
      <c r="G68" s="309"/>
      <c r="H68" s="309"/>
      <c r="I68" s="309"/>
      <c r="J68" s="309"/>
      <c r="K68" s="309"/>
      <c r="L68" s="309"/>
      <c r="M68" s="309"/>
      <c r="N68" s="310"/>
      <c r="O68" s="310"/>
      <c r="P68" s="310"/>
      <c r="Q68" s="311"/>
      <c r="R68" s="311"/>
      <c r="S68" s="309"/>
    </row>
    <row r="69" spans="3:21" x14ac:dyDescent="0.2">
      <c r="D69" s="309"/>
      <c r="E69" s="309"/>
      <c r="F69" s="309"/>
      <c r="G69" s="309"/>
      <c r="H69" s="309"/>
      <c r="I69" s="309"/>
      <c r="J69" s="309"/>
      <c r="K69" s="309"/>
      <c r="L69" s="309"/>
      <c r="M69" s="309"/>
      <c r="N69" s="310"/>
      <c r="O69" s="310"/>
      <c r="P69" s="310"/>
      <c r="Q69" s="311"/>
      <c r="R69" s="311"/>
      <c r="S69" s="309"/>
    </row>
    <row r="70" spans="3:21" x14ac:dyDescent="0.2">
      <c r="D70" s="309"/>
      <c r="E70" s="309"/>
      <c r="F70" s="309"/>
      <c r="G70" s="309"/>
      <c r="H70" s="309"/>
      <c r="I70" s="309"/>
      <c r="J70" s="309"/>
      <c r="K70" s="309"/>
      <c r="L70" s="309"/>
      <c r="M70" s="309"/>
      <c r="N70" s="310"/>
      <c r="O70" s="310"/>
      <c r="P70" s="310"/>
      <c r="Q70" s="311"/>
      <c r="R70" s="311"/>
      <c r="S70" s="309"/>
    </row>
    <row r="71" spans="3:21" x14ac:dyDescent="0.2">
      <c r="D71" s="309"/>
      <c r="E71" s="309"/>
      <c r="F71" s="309"/>
      <c r="G71" s="309"/>
      <c r="H71" s="309"/>
      <c r="I71" s="309"/>
      <c r="J71" s="309"/>
      <c r="K71" s="309"/>
      <c r="L71" s="309"/>
      <c r="M71" s="309"/>
      <c r="N71" s="310"/>
      <c r="O71" s="310"/>
      <c r="P71" s="310"/>
      <c r="Q71" s="311"/>
      <c r="R71" s="311"/>
      <c r="S71" s="309"/>
    </row>
    <row r="72" spans="3:21" x14ac:dyDescent="0.2">
      <c r="D72" s="309"/>
      <c r="E72" s="309"/>
      <c r="F72" s="309"/>
      <c r="G72" s="309"/>
      <c r="H72" s="309"/>
      <c r="I72" s="309"/>
      <c r="J72" s="309"/>
      <c r="K72" s="309"/>
      <c r="L72" s="309"/>
      <c r="M72" s="309"/>
      <c r="N72" s="310"/>
      <c r="O72" s="310"/>
      <c r="P72" s="310"/>
      <c r="Q72" s="311"/>
      <c r="R72" s="311"/>
      <c r="S72" s="309"/>
    </row>
    <row r="76" spans="3:21" ht="15.75" x14ac:dyDescent="0.25">
      <c r="C76" s="401" t="s">
        <v>317</v>
      </c>
      <c r="D76" s="401"/>
      <c r="E76" s="401"/>
      <c r="F76" s="401"/>
      <c r="G76" s="401"/>
      <c r="H76" s="401"/>
      <c r="I76" s="401"/>
      <c r="J76" s="401"/>
      <c r="K76" s="401"/>
      <c r="L76" s="401"/>
      <c r="M76" s="401"/>
      <c r="N76" s="401"/>
      <c r="O76" s="401"/>
      <c r="P76" s="401"/>
      <c r="Q76" s="401"/>
      <c r="R76" s="401"/>
      <c r="S76" s="401"/>
      <c r="T76" s="401"/>
      <c r="U76" s="401"/>
    </row>
    <row r="77" spans="3:21" x14ac:dyDescent="0.2">
      <c r="C77" s="99" t="s">
        <v>33</v>
      </c>
      <c r="D77" s="301" t="s">
        <v>34</v>
      </c>
      <c r="E77" s="302">
        <v>2007</v>
      </c>
      <c r="F77" s="302">
        <v>2008</v>
      </c>
      <c r="G77" s="302">
        <v>2009</v>
      </c>
      <c r="H77" s="302">
        <v>2010</v>
      </c>
      <c r="I77" s="302">
        <v>2011</v>
      </c>
      <c r="J77" s="302">
        <v>2012</v>
      </c>
      <c r="K77" s="302">
        <v>2013</v>
      </c>
      <c r="L77" s="302">
        <v>2014</v>
      </c>
      <c r="M77" s="302">
        <v>2015</v>
      </c>
      <c r="N77" s="302">
        <v>2016</v>
      </c>
      <c r="O77" s="302">
        <v>2017</v>
      </c>
      <c r="P77" s="302">
        <v>2018</v>
      </c>
      <c r="Q77" s="302">
        <v>2019</v>
      </c>
      <c r="R77" s="303" t="s">
        <v>28</v>
      </c>
      <c r="S77" s="303" t="s">
        <v>35</v>
      </c>
      <c r="T77" s="303" t="s">
        <v>36</v>
      </c>
      <c r="U77" s="304" t="s">
        <v>37</v>
      </c>
    </row>
    <row r="78" spans="3:21" x14ac:dyDescent="0.2">
      <c r="C78" s="99">
        <v>1</v>
      </c>
      <c r="D78" s="95" t="s">
        <v>38</v>
      </c>
      <c r="E78" s="96">
        <v>22566</v>
      </c>
      <c r="F78" s="96">
        <v>24642</v>
      </c>
      <c r="G78" s="96">
        <v>31938</v>
      </c>
      <c r="H78" s="96">
        <v>37376</v>
      </c>
      <c r="I78" s="96">
        <v>20333</v>
      </c>
      <c r="J78" s="96">
        <v>29132</v>
      </c>
      <c r="K78" s="96">
        <v>27504</v>
      </c>
      <c r="L78" s="96">
        <v>27840</v>
      </c>
      <c r="M78" s="96">
        <v>28135</v>
      </c>
      <c r="N78" s="96">
        <v>42111</v>
      </c>
      <c r="O78" s="245">
        <v>48817</v>
      </c>
      <c r="P78" s="245">
        <v>55569</v>
      </c>
      <c r="Q78" s="245">
        <v>47126</v>
      </c>
      <c r="R78" s="97">
        <f t="shared" ref="R78:R136" si="18">SUM(E78:Q78)</f>
        <v>443089</v>
      </c>
      <c r="S78" s="97">
        <f t="shared" ref="S78:S136" si="19">AVERAGE(E78:Q78)</f>
        <v>34083.769230769234</v>
      </c>
      <c r="T78" s="98">
        <f t="shared" ref="T78:T109" si="20">R78/$R$163</f>
        <v>0.55086043776527371</v>
      </c>
      <c r="U78" s="100">
        <f>T78</f>
        <v>0.55086043776527371</v>
      </c>
    </row>
    <row r="79" spans="3:21" x14ac:dyDescent="0.2">
      <c r="C79" s="99">
        <v>2</v>
      </c>
      <c r="D79" s="95" t="s">
        <v>39</v>
      </c>
      <c r="E79" s="96">
        <v>19879</v>
      </c>
      <c r="F79" s="96">
        <v>19382</v>
      </c>
      <c r="G79" s="96">
        <v>21411</v>
      </c>
      <c r="H79" s="96">
        <v>23169</v>
      </c>
      <c r="I79" s="96">
        <v>14663</v>
      </c>
      <c r="J79" s="96">
        <v>8373</v>
      </c>
      <c r="K79" s="96">
        <v>7978</v>
      </c>
      <c r="L79" s="96">
        <v>23304</v>
      </c>
      <c r="M79" s="96">
        <v>21264</v>
      </c>
      <c r="N79" s="96">
        <v>25627</v>
      </c>
      <c r="O79" s="245">
        <v>24588</v>
      </c>
      <c r="P79" s="245">
        <v>26795</v>
      </c>
      <c r="Q79" s="245">
        <v>25681</v>
      </c>
      <c r="R79" s="97">
        <f t="shared" si="18"/>
        <v>262114</v>
      </c>
      <c r="S79" s="97">
        <f t="shared" si="19"/>
        <v>20162.615384615383</v>
      </c>
      <c r="T79" s="98">
        <f t="shared" si="20"/>
        <v>0.32586733767799908</v>
      </c>
      <c r="U79" s="100">
        <f>T78+T79</f>
        <v>0.87672777544327274</v>
      </c>
    </row>
    <row r="80" spans="3:21" x14ac:dyDescent="0.2">
      <c r="C80" s="99">
        <v>3</v>
      </c>
      <c r="D80" s="95" t="s">
        <v>40</v>
      </c>
      <c r="E80" s="96">
        <v>4674</v>
      </c>
      <c r="F80" s="96">
        <v>1622</v>
      </c>
      <c r="G80" s="96">
        <v>3413</v>
      </c>
      <c r="H80" s="96">
        <v>4136</v>
      </c>
      <c r="I80" s="96">
        <v>1068</v>
      </c>
      <c r="J80" s="96">
        <v>1568</v>
      </c>
      <c r="K80" s="96">
        <v>1663</v>
      </c>
      <c r="L80" s="96">
        <v>2660</v>
      </c>
      <c r="M80" s="96">
        <v>1582</v>
      </c>
      <c r="N80" s="96">
        <v>1788</v>
      </c>
      <c r="O80" s="245">
        <v>1211</v>
      </c>
      <c r="P80" s="245">
        <v>2027</v>
      </c>
      <c r="Q80" s="245">
        <v>2065</v>
      </c>
      <c r="R80" s="97">
        <f t="shared" si="18"/>
        <v>29477</v>
      </c>
      <c r="S80" s="97">
        <f t="shared" si="19"/>
        <v>2267.4615384615386</v>
      </c>
      <c r="T80" s="98">
        <f t="shared" si="20"/>
        <v>3.6646617550891519E-2</v>
      </c>
      <c r="U80" s="100">
        <f t="shared" ref="U80:U143" si="21">U79+T80</f>
        <v>0.91337439299416423</v>
      </c>
    </row>
    <row r="81" spans="3:21" x14ac:dyDescent="0.2">
      <c r="C81" s="99">
        <v>4</v>
      </c>
      <c r="D81" s="95" t="s">
        <v>41</v>
      </c>
      <c r="E81" s="96">
        <v>633</v>
      </c>
      <c r="F81" s="96">
        <v>327</v>
      </c>
      <c r="G81" s="96">
        <v>262</v>
      </c>
      <c r="H81" s="96">
        <v>329</v>
      </c>
      <c r="I81" s="96">
        <v>369</v>
      </c>
      <c r="J81" s="96">
        <v>503</v>
      </c>
      <c r="K81" s="96">
        <v>472</v>
      </c>
      <c r="L81" s="96">
        <v>1129</v>
      </c>
      <c r="M81" s="96">
        <v>1270</v>
      </c>
      <c r="N81" s="96">
        <v>1528</v>
      </c>
      <c r="O81" s="245">
        <v>1031</v>
      </c>
      <c r="P81" s="245">
        <v>1548</v>
      </c>
      <c r="Q81" s="245">
        <v>1144</v>
      </c>
      <c r="R81" s="97">
        <f t="shared" si="18"/>
        <v>10545</v>
      </c>
      <c r="S81" s="97">
        <f t="shared" si="19"/>
        <v>811.15384615384619</v>
      </c>
      <c r="T81" s="98">
        <f t="shared" si="20"/>
        <v>1.3109834178313637E-2</v>
      </c>
      <c r="U81" s="100">
        <f t="shared" si="21"/>
        <v>0.92648422717247791</v>
      </c>
    </row>
    <row r="82" spans="3:21" x14ac:dyDescent="0.2">
      <c r="C82" s="99">
        <v>5</v>
      </c>
      <c r="D82" s="95" t="s">
        <v>42</v>
      </c>
      <c r="E82" s="96">
        <v>1083</v>
      </c>
      <c r="F82" s="96">
        <v>441</v>
      </c>
      <c r="G82" s="96">
        <v>117</v>
      </c>
      <c r="H82" s="96">
        <v>419</v>
      </c>
      <c r="I82" s="96">
        <v>351</v>
      </c>
      <c r="J82" s="96">
        <v>525</v>
      </c>
      <c r="K82" s="96">
        <v>478</v>
      </c>
      <c r="L82" s="96">
        <v>544</v>
      </c>
      <c r="M82" s="96">
        <v>300</v>
      </c>
      <c r="N82" s="96">
        <v>457</v>
      </c>
      <c r="O82" s="245">
        <v>248</v>
      </c>
      <c r="P82" s="245">
        <v>229</v>
      </c>
      <c r="Q82" s="245">
        <v>111</v>
      </c>
      <c r="R82" s="97">
        <f t="shared" si="18"/>
        <v>5303</v>
      </c>
      <c r="S82" s="97">
        <f t="shared" si="19"/>
        <v>407.92307692307691</v>
      </c>
      <c r="T82" s="98">
        <f t="shared" si="20"/>
        <v>6.5928355284587212E-3</v>
      </c>
      <c r="U82" s="100">
        <f t="shared" si="21"/>
        <v>0.9330770627009366</v>
      </c>
    </row>
    <row r="83" spans="3:21" x14ac:dyDescent="0.2">
      <c r="C83" s="99">
        <v>6</v>
      </c>
      <c r="D83" s="95" t="s">
        <v>43</v>
      </c>
      <c r="E83" s="96">
        <v>122</v>
      </c>
      <c r="F83" s="96">
        <v>229</v>
      </c>
      <c r="G83" s="96">
        <v>151</v>
      </c>
      <c r="H83" s="96">
        <v>214</v>
      </c>
      <c r="I83" s="96">
        <v>128</v>
      </c>
      <c r="J83" s="96">
        <v>298</v>
      </c>
      <c r="K83" s="96">
        <v>419</v>
      </c>
      <c r="L83" s="96">
        <v>1708</v>
      </c>
      <c r="M83" s="96">
        <v>397</v>
      </c>
      <c r="N83" s="96">
        <v>544</v>
      </c>
      <c r="O83" s="245">
        <v>331</v>
      </c>
      <c r="P83" s="245">
        <v>450</v>
      </c>
      <c r="Q83" s="245">
        <v>479</v>
      </c>
      <c r="R83" s="97">
        <f t="shared" si="18"/>
        <v>5470</v>
      </c>
      <c r="S83" s="97">
        <f t="shared" si="19"/>
        <v>420.76923076923077</v>
      </c>
      <c r="T83" s="98">
        <f t="shared" si="20"/>
        <v>6.8004545239806159E-3</v>
      </c>
      <c r="U83" s="100">
        <f t="shared" si="21"/>
        <v>0.93987751722491719</v>
      </c>
    </row>
    <row r="84" spans="3:21" x14ac:dyDescent="0.2">
      <c r="C84" s="99">
        <v>7</v>
      </c>
      <c r="D84" s="95" t="s">
        <v>44</v>
      </c>
      <c r="E84" s="96">
        <v>807</v>
      </c>
      <c r="F84" s="96">
        <v>212</v>
      </c>
      <c r="G84" s="96">
        <v>118</v>
      </c>
      <c r="H84" s="96">
        <v>271</v>
      </c>
      <c r="I84" s="96">
        <v>231</v>
      </c>
      <c r="J84" s="96">
        <v>363</v>
      </c>
      <c r="K84" s="96">
        <v>351</v>
      </c>
      <c r="L84" s="96">
        <v>497</v>
      </c>
      <c r="M84" s="96">
        <v>398</v>
      </c>
      <c r="N84" s="96">
        <v>461</v>
      </c>
      <c r="O84" s="245">
        <v>289</v>
      </c>
      <c r="P84" s="245">
        <v>356</v>
      </c>
      <c r="Q84" s="245">
        <v>260</v>
      </c>
      <c r="R84" s="97">
        <f t="shared" si="18"/>
        <v>4614</v>
      </c>
      <c r="S84" s="97">
        <f t="shared" si="19"/>
        <v>354.92307692307691</v>
      </c>
      <c r="T84" s="98">
        <f t="shared" si="20"/>
        <v>5.7362517684911444E-3</v>
      </c>
      <c r="U84" s="100">
        <f t="shared" si="21"/>
        <v>0.94561376899340832</v>
      </c>
    </row>
    <row r="85" spans="3:21" x14ac:dyDescent="0.2">
      <c r="C85" s="99">
        <v>8</v>
      </c>
      <c r="D85" s="95" t="s">
        <v>45</v>
      </c>
      <c r="E85" s="96">
        <v>87</v>
      </c>
      <c r="F85" s="96">
        <v>84</v>
      </c>
      <c r="G85" s="96">
        <v>97</v>
      </c>
      <c r="H85" s="96">
        <v>197</v>
      </c>
      <c r="I85" s="96">
        <v>118</v>
      </c>
      <c r="J85" s="96">
        <v>227</v>
      </c>
      <c r="K85" s="96">
        <v>212</v>
      </c>
      <c r="L85" s="96">
        <v>872</v>
      </c>
      <c r="M85" s="96">
        <v>337</v>
      </c>
      <c r="N85" s="96">
        <v>604</v>
      </c>
      <c r="O85" s="245">
        <v>620</v>
      </c>
      <c r="P85" s="245">
        <v>679</v>
      </c>
      <c r="Q85" s="245">
        <v>726</v>
      </c>
      <c r="R85" s="97">
        <f t="shared" si="18"/>
        <v>4860</v>
      </c>
      <c r="S85" s="97">
        <f t="shared" si="19"/>
        <v>373.84615384615387</v>
      </c>
      <c r="T85" s="98">
        <f t="shared" si="20"/>
        <v>6.0420857379425577E-3</v>
      </c>
      <c r="U85" s="100">
        <f t="shared" si="21"/>
        <v>0.95165585473135084</v>
      </c>
    </row>
    <row r="86" spans="3:21" x14ac:dyDescent="0.2">
      <c r="C86" s="99">
        <v>9</v>
      </c>
      <c r="D86" s="95" t="s">
        <v>46</v>
      </c>
      <c r="E86" s="96">
        <v>368</v>
      </c>
      <c r="F86" s="96">
        <v>235</v>
      </c>
      <c r="G86" s="96">
        <v>54</v>
      </c>
      <c r="H86" s="96">
        <v>180</v>
      </c>
      <c r="I86" s="96">
        <v>188</v>
      </c>
      <c r="J86" s="96">
        <v>362</v>
      </c>
      <c r="K86" s="96">
        <v>319</v>
      </c>
      <c r="L86" s="96">
        <v>400</v>
      </c>
      <c r="M86" s="96">
        <v>393</v>
      </c>
      <c r="N86" s="96">
        <v>487</v>
      </c>
      <c r="O86" s="245">
        <v>317</v>
      </c>
      <c r="P86" s="245">
        <v>407</v>
      </c>
      <c r="Q86" s="245">
        <v>343</v>
      </c>
      <c r="R86" s="97">
        <f t="shared" si="18"/>
        <v>4053</v>
      </c>
      <c r="S86" s="97">
        <f t="shared" si="19"/>
        <v>311.76923076923077</v>
      </c>
      <c r="T86" s="98">
        <f t="shared" si="20"/>
        <v>5.0388011308397504E-3</v>
      </c>
      <c r="U86" s="100">
        <f t="shared" si="21"/>
        <v>0.9566946558621906</v>
      </c>
    </row>
    <row r="87" spans="3:21" x14ac:dyDescent="0.2">
      <c r="C87" s="99">
        <v>10</v>
      </c>
      <c r="D87" s="95" t="s">
        <v>47</v>
      </c>
      <c r="E87" s="96">
        <v>695</v>
      </c>
      <c r="F87" s="96">
        <v>490</v>
      </c>
      <c r="G87" s="96">
        <v>128</v>
      </c>
      <c r="H87" s="96">
        <v>295</v>
      </c>
      <c r="I87" s="96">
        <v>211</v>
      </c>
      <c r="J87" s="96">
        <v>267</v>
      </c>
      <c r="K87" s="96">
        <v>213</v>
      </c>
      <c r="L87" s="96">
        <v>294</v>
      </c>
      <c r="M87" s="96">
        <v>125</v>
      </c>
      <c r="N87" s="96">
        <v>166</v>
      </c>
      <c r="O87" s="245">
        <v>43</v>
      </c>
      <c r="P87" s="245">
        <v>45</v>
      </c>
      <c r="Q87" s="245">
        <v>19</v>
      </c>
      <c r="R87" s="97">
        <f t="shared" si="18"/>
        <v>2991</v>
      </c>
      <c r="S87" s="97">
        <f t="shared" si="19"/>
        <v>230.07692307692307</v>
      </c>
      <c r="T87" s="98">
        <f t="shared" si="20"/>
        <v>3.7184935066226729E-3</v>
      </c>
      <c r="U87" s="100">
        <f t="shared" si="21"/>
        <v>0.96041314936881328</v>
      </c>
    </row>
    <row r="88" spans="3:21" x14ac:dyDescent="0.2">
      <c r="C88" s="99">
        <v>11</v>
      </c>
      <c r="D88" s="95" t="s">
        <v>48</v>
      </c>
      <c r="E88" s="96">
        <v>10</v>
      </c>
      <c r="F88" s="96">
        <v>11</v>
      </c>
      <c r="G88" s="96">
        <v>22</v>
      </c>
      <c r="H88" s="96">
        <v>29</v>
      </c>
      <c r="I88" s="96">
        <v>34</v>
      </c>
      <c r="J88" s="96">
        <v>36</v>
      </c>
      <c r="K88" s="96">
        <v>110</v>
      </c>
      <c r="L88" s="96">
        <v>352</v>
      </c>
      <c r="M88" s="96">
        <v>379</v>
      </c>
      <c r="N88" s="96">
        <v>826</v>
      </c>
      <c r="O88" s="245">
        <v>621</v>
      </c>
      <c r="P88" s="245">
        <v>1041</v>
      </c>
      <c r="Q88" s="245">
        <v>1093</v>
      </c>
      <c r="R88" s="97">
        <f t="shared" si="18"/>
        <v>4564</v>
      </c>
      <c r="S88" s="97">
        <f t="shared" si="19"/>
        <v>351.07692307692309</v>
      </c>
      <c r="T88" s="98">
        <f t="shared" si="20"/>
        <v>5.6740903925863858E-3</v>
      </c>
      <c r="U88" s="100">
        <f t="shared" si="21"/>
        <v>0.96608723976139965</v>
      </c>
    </row>
    <row r="89" spans="3:21" x14ac:dyDescent="0.2">
      <c r="C89" s="99">
        <v>12</v>
      </c>
      <c r="D89" s="95" t="s">
        <v>49</v>
      </c>
      <c r="E89" s="96">
        <v>619</v>
      </c>
      <c r="F89" s="96">
        <v>149</v>
      </c>
      <c r="G89" s="96">
        <v>92</v>
      </c>
      <c r="H89" s="96">
        <v>71</v>
      </c>
      <c r="I89" s="96">
        <v>133</v>
      </c>
      <c r="J89" s="96">
        <v>142</v>
      </c>
      <c r="K89" s="96">
        <v>138</v>
      </c>
      <c r="L89" s="96">
        <v>196</v>
      </c>
      <c r="M89" s="96">
        <v>182</v>
      </c>
      <c r="N89" s="96">
        <v>247</v>
      </c>
      <c r="O89" s="245">
        <v>188</v>
      </c>
      <c r="P89" s="245">
        <v>253</v>
      </c>
      <c r="Q89" s="245">
        <v>251</v>
      </c>
      <c r="R89" s="97">
        <f t="shared" si="18"/>
        <v>2661</v>
      </c>
      <c r="S89" s="97">
        <f t="shared" si="19"/>
        <v>204.69230769230768</v>
      </c>
      <c r="T89" s="98">
        <f t="shared" si="20"/>
        <v>3.3082284256512645E-3</v>
      </c>
      <c r="U89" s="100">
        <f t="shared" si="21"/>
        <v>0.96939546818705091</v>
      </c>
    </row>
    <row r="90" spans="3:21" x14ac:dyDescent="0.2">
      <c r="C90" s="99">
        <v>13</v>
      </c>
      <c r="D90" s="95" t="s">
        <v>50</v>
      </c>
      <c r="E90" s="96">
        <v>123</v>
      </c>
      <c r="F90" s="96">
        <v>90</v>
      </c>
      <c r="G90" s="96">
        <v>38</v>
      </c>
      <c r="H90" s="96">
        <v>70</v>
      </c>
      <c r="I90" s="96">
        <v>146</v>
      </c>
      <c r="J90" s="96">
        <v>286</v>
      </c>
      <c r="K90" s="96">
        <v>160</v>
      </c>
      <c r="L90" s="96">
        <v>414</v>
      </c>
      <c r="M90" s="96">
        <v>172</v>
      </c>
      <c r="N90" s="96">
        <v>188</v>
      </c>
      <c r="O90" s="245">
        <v>267</v>
      </c>
      <c r="P90" s="245">
        <v>277</v>
      </c>
      <c r="Q90" s="245">
        <v>250</v>
      </c>
      <c r="R90" s="97">
        <f t="shared" si="18"/>
        <v>2481</v>
      </c>
      <c r="S90" s="97">
        <f t="shared" si="19"/>
        <v>190.84615384615384</v>
      </c>
      <c r="T90" s="98">
        <f t="shared" si="20"/>
        <v>3.0844474723941331E-3</v>
      </c>
      <c r="U90" s="100">
        <f t="shared" si="21"/>
        <v>0.97247991565944503</v>
      </c>
    </row>
    <row r="91" spans="3:21" x14ac:dyDescent="0.2">
      <c r="C91" s="99">
        <v>14</v>
      </c>
      <c r="D91" s="95" t="s">
        <v>51</v>
      </c>
      <c r="E91" s="96">
        <v>627</v>
      </c>
      <c r="F91" s="96">
        <v>118</v>
      </c>
      <c r="G91" s="96">
        <v>10</v>
      </c>
      <c r="H91" s="96">
        <v>184</v>
      </c>
      <c r="I91" s="96">
        <v>94</v>
      </c>
      <c r="J91" s="96">
        <v>159</v>
      </c>
      <c r="K91" s="96">
        <v>118</v>
      </c>
      <c r="L91" s="96">
        <v>194</v>
      </c>
      <c r="M91" s="96">
        <v>195</v>
      </c>
      <c r="N91" s="96">
        <v>137</v>
      </c>
      <c r="O91" s="245">
        <v>58</v>
      </c>
      <c r="P91" s="245">
        <v>93</v>
      </c>
      <c r="Q91" s="245">
        <v>82</v>
      </c>
      <c r="R91" s="97">
        <f t="shared" si="18"/>
        <v>2069</v>
      </c>
      <c r="S91" s="97">
        <f t="shared" si="19"/>
        <v>159.15384615384616</v>
      </c>
      <c r="T91" s="98">
        <f t="shared" si="20"/>
        <v>2.5722377349389203E-3</v>
      </c>
      <c r="U91" s="100">
        <f t="shared" si="21"/>
        <v>0.97505215339438389</v>
      </c>
    </row>
    <row r="92" spans="3:21" x14ac:dyDescent="0.2">
      <c r="C92" s="99">
        <v>15</v>
      </c>
      <c r="D92" s="95" t="s">
        <v>52</v>
      </c>
      <c r="E92" s="96">
        <v>341</v>
      </c>
      <c r="F92" s="96">
        <v>141</v>
      </c>
      <c r="G92" s="96">
        <v>47</v>
      </c>
      <c r="H92" s="96">
        <v>111</v>
      </c>
      <c r="I92" s="96">
        <v>91</v>
      </c>
      <c r="J92" s="96">
        <v>164</v>
      </c>
      <c r="K92" s="96">
        <v>159</v>
      </c>
      <c r="L92" s="96">
        <v>212</v>
      </c>
      <c r="M92" s="96">
        <v>110</v>
      </c>
      <c r="N92" s="96">
        <v>156</v>
      </c>
      <c r="O92" s="245">
        <v>82</v>
      </c>
      <c r="P92" s="245">
        <v>102</v>
      </c>
      <c r="Q92" s="245">
        <v>92</v>
      </c>
      <c r="R92" s="97">
        <f t="shared" si="18"/>
        <v>1808</v>
      </c>
      <c r="S92" s="97">
        <f t="shared" si="19"/>
        <v>139.07692307692307</v>
      </c>
      <c r="T92" s="98">
        <f t="shared" si="20"/>
        <v>2.2477553527160792E-3</v>
      </c>
      <c r="U92" s="100">
        <f t="shared" si="21"/>
        <v>0.97729990874709993</v>
      </c>
    </row>
    <row r="93" spans="3:21" x14ac:dyDescent="0.2">
      <c r="C93" s="99">
        <v>16</v>
      </c>
      <c r="D93" s="95" t="s">
        <v>53</v>
      </c>
      <c r="E93" s="96">
        <v>412</v>
      </c>
      <c r="F93" s="96">
        <v>30</v>
      </c>
      <c r="G93" s="96">
        <v>11</v>
      </c>
      <c r="H93" s="96">
        <v>29</v>
      </c>
      <c r="I93" s="96">
        <v>48</v>
      </c>
      <c r="J93" s="96">
        <v>108</v>
      </c>
      <c r="K93" s="96">
        <v>54</v>
      </c>
      <c r="L93" s="96">
        <v>65</v>
      </c>
      <c r="M93" s="96">
        <v>51</v>
      </c>
      <c r="N93" s="96">
        <v>66</v>
      </c>
      <c r="O93" s="245">
        <v>569</v>
      </c>
      <c r="P93" s="245">
        <v>45</v>
      </c>
      <c r="Q93" s="245">
        <v>38</v>
      </c>
      <c r="R93" s="97">
        <f t="shared" si="18"/>
        <v>1526</v>
      </c>
      <c r="S93" s="97">
        <f t="shared" si="19"/>
        <v>117.38461538461539</v>
      </c>
      <c r="T93" s="98">
        <f t="shared" si="20"/>
        <v>1.8971651926132393E-3</v>
      </c>
      <c r="U93" s="100">
        <f t="shared" si="21"/>
        <v>0.97919707393971323</v>
      </c>
    </row>
    <row r="94" spans="3:21" x14ac:dyDescent="0.2">
      <c r="C94" s="99">
        <v>17</v>
      </c>
      <c r="D94" s="95" t="s">
        <v>54</v>
      </c>
      <c r="E94" s="96">
        <v>371</v>
      </c>
      <c r="F94" s="96">
        <v>106</v>
      </c>
      <c r="G94" s="96">
        <v>43</v>
      </c>
      <c r="H94" s="96">
        <v>104</v>
      </c>
      <c r="I94" s="96">
        <v>62</v>
      </c>
      <c r="J94" s="96">
        <v>102</v>
      </c>
      <c r="K94" s="96">
        <v>90</v>
      </c>
      <c r="L94" s="96">
        <v>100</v>
      </c>
      <c r="M94" s="96">
        <v>101</v>
      </c>
      <c r="N94" s="96">
        <v>98</v>
      </c>
      <c r="O94" s="245">
        <v>60</v>
      </c>
      <c r="P94" s="245">
        <v>105</v>
      </c>
      <c r="Q94" s="245">
        <v>91</v>
      </c>
      <c r="R94" s="97">
        <f t="shared" si="18"/>
        <v>1433</v>
      </c>
      <c r="S94" s="97">
        <f t="shared" si="19"/>
        <v>110.23076923076923</v>
      </c>
      <c r="T94" s="98">
        <f t="shared" si="20"/>
        <v>1.7815450334303881E-3</v>
      </c>
      <c r="U94" s="100">
        <f t="shared" si="21"/>
        <v>0.98097861897314365</v>
      </c>
    </row>
    <row r="95" spans="3:21" x14ac:dyDescent="0.2">
      <c r="C95" s="99">
        <v>18</v>
      </c>
      <c r="D95" s="95" t="s">
        <v>55</v>
      </c>
      <c r="E95" s="96">
        <v>165</v>
      </c>
      <c r="F95" s="96">
        <v>119</v>
      </c>
      <c r="G95" s="96">
        <v>54</v>
      </c>
      <c r="H95" s="96">
        <v>110</v>
      </c>
      <c r="I95" s="96">
        <v>69</v>
      </c>
      <c r="J95" s="96">
        <v>120</v>
      </c>
      <c r="K95" s="96">
        <v>105</v>
      </c>
      <c r="L95" s="96">
        <v>126</v>
      </c>
      <c r="M95" s="96">
        <v>126</v>
      </c>
      <c r="N95" s="96">
        <v>133</v>
      </c>
      <c r="O95" s="245">
        <v>96</v>
      </c>
      <c r="P95" s="245">
        <v>104</v>
      </c>
      <c r="Q95" s="245">
        <v>93</v>
      </c>
      <c r="R95" s="97">
        <f t="shared" si="18"/>
        <v>1420</v>
      </c>
      <c r="S95" s="97">
        <f t="shared" si="19"/>
        <v>109.23076923076923</v>
      </c>
      <c r="T95" s="98">
        <f t="shared" si="20"/>
        <v>1.7653830756951506E-3</v>
      </c>
      <c r="U95" s="100">
        <f t="shared" si="21"/>
        <v>0.98274400204883883</v>
      </c>
    </row>
    <row r="96" spans="3:21" x14ac:dyDescent="0.2">
      <c r="C96" s="99">
        <v>19</v>
      </c>
      <c r="D96" s="95" t="s">
        <v>56</v>
      </c>
      <c r="E96" s="96">
        <v>136</v>
      </c>
      <c r="F96" s="96">
        <v>62</v>
      </c>
      <c r="G96" s="96">
        <v>26</v>
      </c>
      <c r="H96" s="96">
        <v>148</v>
      </c>
      <c r="I96" s="96">
        <v>129</v>
      </c>
      <c r="J96" s="96">
        <v>200</v>
      </c>
      <c r="K96" s="96">
        <v>150</v>
      </c>
      <c r="L96" s="96">
        <v>165</v>
      </c>
      <c r="M96" s="96">
        <v>36</v>
      </c>
      <c r="N96" s="96">
        <v>98</v>
      </c>
      <c r="O96" s="245">
        <v>57</v>
      </c>
      <c r="P96" s="245">
        <v>0</v>
      </c>
      <c r="Q96" s="245">
        <v>0</v>
      </c>
      <c r="R96" s="97">
        <f t="shared" si="18"/>
        <v>1207</v>
      </c>
      <c r="S96" s="97">
        <f t="shared" si="19"/>
        <v>92.84615384615384</v>
      </c>
      <c r="T96" s="98">
        <f t="shared" si="20"/>
        <v>1.5005756143408782E-3</v>
      </c>
      <c r="U96" s="100">
        <f t="shared" si="21"/>
        <v>0.98424457766317974</v>
      </c>
    </row>
    <row r="97" spans="3:21" x14ac:dyDescent="0.2">
      <c r="C97" s="99">
        <v>20</v>
      </c>
      <c r="D97" s="95" t="s">
        <v>57</v>
      </c>
      <c r="E97" s="96">
        <v>102</v>
      </c>
      <c r="F97" s="96">
        <v>95</v>
      </c>
      <c r="G97" s="96">
        <v>42</v>
      </c>
      <c r="H97" s="96">
        <v>88</v>
      </c>
      <c r="I97" s="96">
        <v>77</v>
      </c>
      <c r="J97" s="96">
        <v>75</v>
      </c>
      <c r="K97" s="96">
        <v>69</v>
      </c>
      <c r="L97" s="96">
        <v>111</v>
      </c>
      <c r="M97" s="96">
        <v>115</v>
      </c>
      <c r="N97" s="96">
        <v>112</v>
      </c>
      <c r="O97" s="245">
        <v>67</v>
      </c>
      <c r="P97" s="245">
        <v>124</v>
      </c>
      <c r="Q97" s="245">
        <v>79</v>
      </c>
      <c r="R97" s="97">
        <f t="shared" si="18"/>
        <v>1156</v>
      </c>
      <c r="S97" s="97">
        <f t="shared" si="19"/>
        <v>88.92307692307692</v>
      </c>
      <c r="T97" s="98">
        <f t="shared" si="20"/>
        <v>1.437171010918024E-3</v>
      </c>
      <c r="U97" s="100">
        <f t="shared" si="21"/>
        <v>0.98568174867409775</v>
      </c>
    </row>
    <row r="98" spans="3:21" x14ac:dyDescent="0.2">
      <c r="C98" s="99">
        <v>21</v>
      </c>
      <c r="D98" s="95" t="s">
        <v>58</v>
      </c>
      <c r="E98" s="96">
        <v>321</v>
      </c>
      <c r="F98" s="96">
        <v>87</v>
      </c>
      <c r="G98" s="96">
        <v>37</v>
      </c>
      <c r="H98" s="96">
        <v>76</v>
      </c>
      <c r="I98" s="96">
        <v>32</v>
      </c>
      <c r="J98" s="96">
        <v>53</v>
      </c>
      <c r="K98" s="96">
        <v>46</v>
      </c>
      <c r="L98" s="96">
        <v>43</v>
      </c>
      <c r="M98" s="96">
        <v>36</v>
      </c>
      <c r="N98" s="96">
        <v>109</v>
      </c>
      <c r="O98" s="245">
        <v>73</v>
      </c>
      <c r="P98" s="245">
        <v>80</v>
      </c>
      <c r="Q98" s="245">
        <v>81</v>
      </c>
      <c r="R98" s="97">
        <f t="shared" si="18"/>
        <v>1074</v>
      </c>
      <c r="S98" s="97">
        <f t="shared" si="19"/>
        <v>82.615384615384613</v>
      </c>
      <c r="T98" s="98">
        <f t="shared" si="20"/>
        <v>1.3352263544342195E-3</v>
      </c>
      <c r="U98" s="100">
        <f t="shared" si="21"/>
        <v>0.98701697502853192</v>
      </c>
    </row>
    <row r="99" spans="3:21" x14ac:dyDescent="0.2">
      <c r="C99" s="99">
        <v>22</v>
      </c>
      <c r="D99" s="95" t="s">
        <v>59</v>
      </c>
      <c r="E99" s="96">
        <v>75</v>
      </c>
      <c r="F99" s="96">
        <v>83</v>
      </c>
      <c r="G99" s="96">
        <v>27</v>
      </c>
      <c r="H99" s="96">
        <v>58</v>
      </c>
      <c r="I99" s="96">
        <v>47</v>
      </c>
      <c r="J99" s="96">
        <v>82</v>
      </c>
      <c r="K99" s="96">
        <v>103</v>
      </c>
      <c r="L99" s="96">
        <v>114</v>
      </c>
      <c r="M99" s="96">
        <v>95</v>
      </c>
      <c r="N99" s="96">
        <v>125</v>
      </c>
      <c r="O99" s="245">
        <v>82</v>
      </c>
      <c r="P99" s="245">
        <v>118</v>
      </c>
      <c r="Q99" s="245">
        <v>104</v>
      </c>
      <c r="R99" s="97">
        <f t="shared" si="18"/>
        <v>1113</v>
      </c>
      <c r="S99" s="97">
        <f t="shared" si="19"/>
        <v>85.615384615384613</v>
      </c>
      <c r="T99" s="98">
        <f t="shared" si="20"/>
        <v>1.3837122276399315E-3</v>
      </c>
      <c r="U99" s="100">
        <f t="shared" si="21"/>
        <v>0.98840068725617181</v>
      </c>
    </row>
    <row r="100" spans="3:21" x14ac:dyDescent="0.2">
      <c r="C100" s="99">
        <v>23</v>
      </c>
      <c r="D100" s="95" t="s">
        <v>60</v>
      </c>
      <c r="E100" s="96">
        <v>154</v>
      </c>
      <c r="F100" s="96">
        <v>118</v>
      </c>
      <c r="G100" s="96">
        <v>32</v>
      </c>
      <c r="H100" s="96">
        <v>46</v>
      </c>
      <c r="I100" s="96">
        <v>33</v>
      </c>
      <c r="J100" s="96">
        <v>80</v>
      </c>
      <c r="K100" s="96">
        <v>51</v>
      </c>
      <c r="L100" s="96">
        <v>82</v>
      </c>
      <c r="M100" s="96">
        <v>41</v>
      </c>
      <c r="N100" s="96">
        <v>48</v>
      </c>
      <c r="O100" s="245">
        <v>24</v>
      </c>
      <c r="P100" s="245">
        <v>30</v>
      </c>
      <c r="Q100" s="245">
        <v>14</v>
      </c>
      <c r="R100" s="97">
        <f t="shared" si="18"/>
        <v>753</v>
      </c>
      <c r="S100" s="97">
        <f t="shared" si="19"/>
        <v>57.92307692307692</v>
      </c>
      <c r="T100" s="98">
        <f t="shared" si="20"/>
        <v>9.361503211256679E-4</v>
      </c>
      <c r="U100" s="100">
        <f t="shared" si="21"/>
        <v>0.98933683757729751</v>
      </c>
    </row>
    <row r="101" spans="3:21" x14ac:dyDescent="0.2">
      <c r="C101" s="99">
        <v>24</v>
      </c>
      <c r="D101" s="95" t="s">
        <v>61</v>
      </c>
      <c r="E101" s="96">
        <v>60</v>
      </c>
      <c r="F101" s="96">
        <v>148</v>
      </c>
      <c r="G101" s="96">
        <v>37</v>
      </c>
      <c r="H101" s="96">
        <v>88</v>
      </c>
      <c r="I101" s="96">
        <v>52</v>
      </c>
      <c r="J101" s="96">
        <v>84</v>
      </c>
      <c r="K101" s="96">
        <v>38</v>
      </c>
      <c r="L101" s="96">
        <v>42</v>
      </c>
      <c r="M101" s="96">
        <v>65</v>
      </c>
      <c r="N101" s="96">
        <v>46</v>
      </c>
      <c r="O101" s="245">
        <v>21</v>
      </c>
      <c r="P101" s="245">
        <v>31</v>
      </c>
      <c r="Q101" s="245">
        <v>4</v>
      </c>
      <c r="R101" s="97">
        <f t="shared" si="18"/>
        <v>716</v>
      </c>
      <c r="S101" s="97">
        <f t="shared" si="19"/>
        <v>55.07692307692308</v>
      </c>
      <c r="T101" s="98">
        <f t="shared" si="20"/>
        <v>8.9015090295614641E-4</v>
      </c>
      <c r="U101" s="100">
        <f t="shared" si="21"/>
        <v>0.9902269884802537</v>
      </c>
    </row>
    <row r="102" spans="3:21" x14ac:dyDescent="0.2">
      <c r="C102" s="99">
        <v>25</v>
      </c>
      <c r="D102" s="95" t="s">
        <v>62</v>
      </c>
      <c r="E102" s="96">
        <v>75</v>
      </c>
      <c r="F102" s="96">
        <v>32</v>
      </c>
      <c r="G102" s="96">
        <v>25</v>
      </c>
      <c r="H102" s="96">
        <v>53</v>
      </c>
      <c r="I102" s="96">
        <v>35</v>
      </c>
      <c r="J102" s="96">
        <v>50</v>
      </c>
      <c r="K102" s="96">
        <v>24</v>
      </c>
      <c r="L102" s="96">
        <v>45</v>
      </c>
      <c r="M102" s="96">
        <v>44</v>
      </c>
      <c r="N102" s="96">
        <v>67</v>
      </c>
      <c r="O102" s="245">
        <v>61</v>
      </c>
      <c r="P102" s="245">
        <v>65</v>
      </c>
      <c r="Q102" s="245">
        <v>86</v>
      </c>
      <c r="R102" s="97">
        <f t="shared" si="18"/>
        <v>662</v>
      </c>
      <c r="S102" s="97">
        <f t="shared" si="19"/>
        <v>50.92307692307692</v>
      </c>
      <c r="T102" s="98">
        <f t="shared" si="20"/>
        <v>8.2301661697900682E-4</v>
      </c>
      <c r="U102" s="100">
        <f t="shared" si="21"/>
        <v>0.99105000509723273</v>
      </c>
    </row>
    <row r="103" spans="3:21" x14ac:dyDescent="0.2">
      <c r="C103" s="99">
        <v>26</v>
      </c>
      <c r="D103" s="95" t="s">
        <v>63</v>
      </c>
      <c r="E103" s="96">
        <v>114</v>
      </c>
      <c r="F103" s="96">
        <v>49</v>
      </c>
      <c r="G103" s="96">
        <v>27</v>
      </c>
      <c r="H103" s="96">
        <v>35</v>
      </c>
      <c r="I103" s="96">
        <v>24</v>
      </c>
      <c r="J103" s="96">
        <v>42</v>
      </c>
      <c r="K103" s="96">
        <v>36</v>
      </c>
      <c r="L103" s="96">
        <v>48</v>
      </c>
      <c r="M103" s="96">
        <v>53</v>
      </c>
      <c r="N103" s="96">
        <v>46</v>
      </c>
      <c r="O103" s="245">
        <v>32</v>
      </c>
      <c r="P103" s="245">
        <v>18</v>
      </c>
      <c r="Q103" s="245">
        <v>24</v>
      </c>
      <c r="R103" s="97">
        <f t="shared" si="18"/>
        <v>548</v>
      </c>
      <c r="S103" s="97">
        <f t="shared" si="19"/>
        <v>42.153846153846153</v>
      </c>
      <c r="T103" s="98">
        <f t="shared" si="20"/>
        <v>6.8128867991615674E-4</v>
      </c>
      <c r="U103" s="100">
        <f t="shared" si="21"/>
        <v>0.99173129377714886</v>
      </c>
    </row>
    <row r="104" spans="3:21" x14ac:dyDescent="0.2">
      <c r="C104" s="99">
        <v>27</v>
      </c>
      <c r="D104" s="95" t="s">
        <v>64</v>
      </c>
      <c r="E104" s="96">
        <v>163</v>
      </c>
      <c r="F104" s="96">
        <v>22</v>
      </c>
      <c r="G104" s="96">
        <v>27</v>
      </c>
      <c r="H104" s="96">
        <v>35</v>
      </c>
      <c r="I104" s="96">
        <v>24</v>
      </c>
      <c r="J104" s="96">
        <v>36</v>
      </c>
      <c r="K104" s="96">
        <v>30</v>
      </c>
      <c r="L104" s="96">
        <v>42</v>
      </c>
      <c r="M104" s="96">
        <v>37</v>
      </c>
      <c r="N104" s="96">
        <v>41</v>
      </c>
      <c r="O104" s="245">
        <v>36</v>
      </c>
      <c r="P104" s="245">
        <v>74</v>
      </c>
      <c r="Q104" s="245">
        <v>42</v>
      </c>
      <c r="R104" s="97">
        <f t="shared" si="18"/>
        <v>609</v>
      </c>
      <c r="S104" s="97">
        <f t="shared" si="19"/>
        <v>46.846153846153847</v>
      </c>
      <c r="T104" s="98">
        <f t="shared" si="20"/>
        <v>7.5712555851996247E-4</v>
      </c>
      <c r="U104" s="100">
        <f t="shared" si="21"/>
        <v>0.99248841933566878</v>
      </c>
    </row>
    <row r="105" spans="3:21" x14ac:dyDescent="0.2">
      <c r="C105" s="99">
        <v>28</v>
      </c>
      <c r="D105" s="95" t="s">
        <v>65</v>
      </c>
      <c r="E105" s="96">
        <v>91</v>
      </c>
      <c r="F105" s="96">
        <v>52</v>
      </c>
      <c r="G105" s="96">
        <v>10</v>
      </c>
      <c r="H105" s="96">
        <v>52</v>
      </c>
      <c r="I105" s="96">
        <v>23</v>
      </c>
      <c r="J105" s="96">
        <v>46</v>
      </c>
      <c r="K105" s="96">
        <v>65</v>
      </c>
      <c r="L105" s="96">
        <v>44</v>
      </c>
      <c r="M105" s="96">
        <v>37</v>
      </c>
      <c r="N105" s="96">
        <v>35</v>
      </c>
      <c r="O105" s="245">
        <v>24</v>
      </c>
      <c r="P105" s="245">
        <v>27</v>
      </c>
      <c r="Q105" s="245">
        <v>14</v>
      </c>
      <c r="R105" s="97">
        <f t="shared" si="18"/>
        <v>520</v>
      </c>
      <c r="S105" s="97">
        <f t="shared" si="19"/>
        <v>40</v>
      </c>
      <c r="T105" s="98">
        <f t="shared" si="20"/>
        <v>6.4647830940949176E-4</v>
      </c>
      <c r="U105" s="100">
        <f t="shared" si="21"/>
        <v>0.99313489764507823</v>
      </c>
    </row>
    <row r="106" spans="3:21" x14ac:dyDescent="0.2">
      <c r="C106" s="99">
        <v>29</v>
      </c>
      <c r="D106" s="95" t="s">
        <v>66</v>
      </c>
      <c r="E106" s="96">
        <v>47</v>
      </c>
      <c r="F106" s="96">
        <v>12</v>
      </c>
      <c r="G106" s="96">
        <v>27</v>
      </c>
      <c r="H106" s="96">
        <v>47</v>
      </c>
      <c r="I106" s="96">
        <v>13</v>
      </c>
      <c r="J106" s="96">
        <v>16</v>
      </c>
      <c r="K106" s="96">
        <v>25</v>
      </c>
      <c r="L106" s="96">
        <v>28</v>
      </c>
      <c r="M106" s="96">
        <v>28</v>
      </c>
      <c r="N106" s="96">
        <v>72</v>
      </c>
      <c r="O106" s="245">
        <v>94</v>
      </c>
      <c r="P106" s="245">
        <v>171</v>
      </c>
      <c r="Q106" s="245">
        <v>422</v>
      </c>
      <c r="R106" s="97">
        <f t="shared" si="18"/>
        <v>1002</v>
      </c>
      <c r="S106" s="97">
        <f t="shared" si="19"/>
        <v>77.07692307692308</v>
      </c>
      <c r="T106" s="98">
        <f t="shared" si="20"/>
        <v>1.2457139731313668E-3</v>
      </c>
      <c r="U106" s="100">
        <f t="shared" si="21"/>
        <v>0.99438061161820956</v>
      </c>
    </row>
    <row r="107" spans="3:21" x14ac:dyDescent="0.2">
      <c r="C107" s="99">
        <v>30</v>
      </c>
      <c r="D107" s="95" t="s">
        <v>67</v>
      </c>
      <c r="E107" s="96">
        <v>31</v>
      </c>
      <c r="F107" s="96">
        <v>17</v>
      </c>
      <c r="G107" s="96">
        <v>0</v>
      </c>
      <c r="H107" s="96">
        <v>12</v>
      </c>
      <c r="I107" s="96">
        <v>32</v>
      </c>
      <c r="J107" s="96">
        <v>38</v>
      </c>
      <c r="K107" s="96">
        <v>52</v>
      </c>
      <c r="L107" s="96">
        <v>66</v>
      </c>
      <c r="M107" s="96">
        <v>64</v>
      </c>
      <c r="N107" s="96">
        <v>46</v>
      </c>
      <c r="O107" s="245">
        <v>25</v>
      </c>
      <c r="P107" s="245">
        <v>34</v>
      </c>
      <c r="Q107" s="245">
        <v>26</v>
      </c>
      <c r="R107" s="97">
        <f t="shared" si="18"/>
        <v>443</v>
      </c>
      <c r="S107" s="97">
        <f t="shared" si="19"/>
        <v>34.07692307692308</v>
      </c>
      <c r="T107" s="98">
        <f t="shared" si="20"/>
        <v>5.5074979051616317E-4</v>
      </c>
      <c r="U107" s="100">
        <f t="shared" si="21"/>
        <v>0.99493136140872573</v>
      </c>
    </row>
    <row r="108" spans="3:21" x14ac:dyDescent="0.2">
      <c r="C108" s="99">
        <v>31</v>
      </c>
      <c r="D108" s="95" t="s">
        <v>68</v>
      </c>
      <c r="E108" s="96">
        <v>0</v>
      </c>
      <c r="F108" s="96">
        <v>9</v>
      </c>
      <c r="G108" s="96">
        <v>15</v>
      </c>
      <c r="H108" s="96">
        <v>24</v>
      </c>
      <c r="I108" s="96">
        <v>22</v>
      </c>
      <c r="J108" s="96">
        <v>43</v>
      </c>
      <c r="K108" s="96">
        <v>37</v>
      </c>
      <c r="L108" s="96">
        <v>44</v>
      </c>
      <c r="M108" s="96">
        <v>35</v>
      </c>
      <c r="N108" s="96">
        <v>52</v>
      </c>
      <c r="O108" s="245">
        <v>43</v>
      </c>
      <c r="P108" s="245">
        <v>34</v>
      </c>
      <c r="Q108" s="245">
        <v>20</v>
      </c>
      <c r="R108" s="97">
        <f t="shared" si="18"/>
        <v>378</v>
      </c>
      <c r="S108" s="97">
        <f t="shared" si="19"/>
        <v>29.076923076923077</v>
      </c>
      <c r="T108" s="98">
        <f t="shared" si="20"/>
        <v>4.699400018399767E-4</v>
      </c>
      <c r="U108" s="100">
        <f t="shared" si="21"/>
        <v>0.99540130141056571</v>
      </c>
    </row>
    <row r="109" spans="3:21" x14ac:dyDescent="0.2">
      <c r="C109" s="99">
        <v>32</v>
      </c>
      <c r="D109" s="95" t="s">
        <v>69</v>
      </c>
      <c r="E109" s="96">
        <v>0</v>
      </c>
      <c r="F109" s="96">
        <v>7</v>
      </c>
      <c r="G109" s="96">
        <v>0</v>
      </c>
      <c r="H109" s="96">
        <v>6</v>
      </c>
      <c r="I109" s="96">
        <v>39</v>
      </c>
      <c r="J109" s="96">
        <v>34</v>
      </c>
      <c r="K109" s="96">
        <v>63</v>
      </c>
      <c r="L109" s="96">
        <v>51</v>
      </c>
      <c r="M109" s="96">
        <v>49</v>
      </c>
      <c r="N109" s="96">
        <v>54</v>
      </c>
      <c r="O109" s="245">
        <v>18</v>
      </c>
      <c r="P109" s="245">
        <v>41</v>
      </c>
      <c r="Q109" s="245">
        <v>44</v>
      </c>
      <c r="R109" s="97">
        <f t="shared" si="18"/>
        <v>406</v>
      </c>
      <c r="S109" s="97">
        <f t="shared" si="19"/>
        <v>31.23076923076923</v>
      </c>
      <c r="T109" s="98">
        <f t="shared" si="20"/>
        <v>5.0475037234664168E-4</v>
      </c>
      <c r="U109" s="100">
        <f t="shared" si="21"/>
        <v>0.99590605178291236</v>
      </c>
    </row>
    <row r="110" spans="3:21" x14ac:dyDescent="0.2">
      <c r="C110" s="99">
        <v>33</v>
      </c>
      <c r="D110" s="95" t="s">
        <v>70</v>
      </c>
      <c r="E110" s="96">
        <v>92</v>
      </c>
      <c r="F110" s="96">
        <v>1</v>
      </c>
      <c r="G110" s="96">
        <v>0</v>
      </c>
      <c r="H110" s="96">
        <v>6</v>
      </c>
      <c r="I110" s="96">
        <v>8</v>
      </c>
      <c r="J110" s="96">
        <v>7</v>
      </c>
      <c r="K110" s="96">
        <v>28</v>
      </c>
      <c r="L110" s="96">
        <v>28</v>
      </c>
      <c r="M110" s="96">
        <v>49</v>
      </c>
      <c r="N110" s="96">
        <v>59</v>
      </c>
      <c r="O110" s="245">
        <v>39</v>
      </c>
      <c r="P110" s="245">
        <v>69</v>
      </c>
      <c r="Q110" s="245">
        <v>64</v>
      </c>
      <c r="R110" s="97">
        <f t="shared" si="18"/>
        <v>450</v>
      </c>
      <c r="S110" s="97">
        <f t="shared" si="19"/>
        <v>34.615384615384613</v>
      </c>
      <c r="T110" s="98">
        <f t="shared" ref="T110:T141" si="22">R110/$R$163</f>
        <v>5.5945238314282942E-4</v>
      </c>
      <c r="U110" s="100">
        <f t="shared" si="21"/>
        <v>0.99646550416605517</v>
      </c>
    </row>
    <row r="111" spans="3:21" x14ac:dyDescent="0.2">
      <c r="C111" s="99">
        <v>34</v>
      </c>
      <c r="D111" s="95" t="s">
        <v>71</v>
      </c>
      <c r="E111" s="96">
        <v>14</v>
      </c>
      <c r="F111" s="96">
        <v>21</v>
      </c>
      <c r="G111" s="96">
        <v>0</v>
      </c>
      <c r="H111" s="96">
        <v>6</v>
      </c>
      <c r="I111" s="96">
        <v>30</v>
      </c>
      <c r="J111" s="96">
        <v>42</v>
      </c>
      <c r="K111" s="96">
        <v>19</v>
      </c>
      <c r="L111" s="96">
        <v>29</v>
      </c>
      <c r="M111" s="96">
        <v>40</v>
      </c>
      <c r="N111" s="96">
        <v>78</v>
      </c>
      <c r="O111" s="245">
        <v>12</v>
      </c>
      <c r="P111" s="245">
        <v>24</v>
      </c>
      <c r="Q111" s="245">
        <v>39</v>
      </c>
      <c r="R111" s="97">
        <f t="shared" si="18"/>
        <v>354</v>
      </c>
      <c r="S111" s="97">
        <f t="shared" si="19"/>
        <v>27.23076923076923</v>
      </c>
      <c r="T111" s="98">
        <f t="shared" si="22"/>
        <v>4.4010254140569252E-4</v>
      </c>
      <c r="U111" s="100">
        <f t="shared" si="21"/>
        <v>0.99690560670746087</v>
      </c>
    </row>
    <row r="112" spans="3:21" x14ac:dyDescent="0.2">
      <c r="C112" s="99">
        <v>35</v>
      </c>
      <c r="D112" s="95" t="s">
        <v>72</v>
      </c>
      <c r="E112" s="96">
        <v>0</v>
      </c>
      <c r="F112" s="96">
        <v>44</v>
      </c>
      <c r="G112" s="96">
        <v>21</v>
      </c>
      <c r="H112" s="96">
        <v>0</v>
      </c>
      <c r="I112" s="96">
        <v>64</v>
      </c>
      <c r="J112" s="96">
        <v>90</v>
      </c>
      <c r="K112" s="96">
        <v>29</v>
      </c>
      <c r="L112" s="96">
        <v>13</v>
      </c>
      <c r="M112" s="96">
        <v>5</v>
      </c>
      <c r="N112" s="96">
        <v>5</v>
      </c>
      <c r="O112" s="245">
        <v>12</v>
      </c>
      <c r="P112" s="245">
        <v>8</v>
      </c>
      <c r="Q112" s="245">
        <v>8</v>
      </c>
      <c r="R112" s="97">
        <f t="shared" si="18"/>
        <v>299</v>
      </c>
      <c r="S112" s="97">
        <f t="shared" si="19"/>
        <v>23</v>
      </c>
      <c r="T112" s="98">
        <f t="shared" si="22"/>
        <v>3.717250279104578E-4</v>
      </c>
      <c r="U112" s="100">
        <f t="shared" si="21"/>
        <v>0.99727733173537136</v>
      </c>
    </row>
    <row r="113" spans="3:21" x14ac:dyDescent="0.2">
      <c r="C113" s="99">
        <v>36</v>
      </c>
      <c r="D113" s="95" t="s">
        <v>73</v>
      </c>
      <c r="E113" s="96">
        <v>100</v>
      </c>
      <c r="F113" s="96">
        <v>0</v>
      </c>
      <c r="G113" s="96">
        <v>11</v>
      </c>
      <c r="H113" s="96">
        <v>18</v>
      </c>
      <c r="I113" s="96">
        <v>9</v>
      </c>
      <c r="J113" s="96">
        <v>34</v>
      </c>
      <c r="K113" s="96">
        <v>18</v>
      </c>
      <c r="L113" s="96">
        <v>10</v>
      </c>
      <c r="M113" s="96">
        <v>15</v>
      </c>
      <c r="N113" s="96">
        <v>27</v>
      </c>
      <c r="O113" s="245">
        <v>8</v>
      </c>
      <c r="P113" s="245">
        <v>16</v>
      </c>
      <c r="Q113" s="245">
        <v>2</v>
      </c>
      <c r="R113" s="97">
        <f t="shared" si="18"/>
        <v>268</v>
      </c>
      <c r="S113" s="97">
        <f t="shared" si="19"/>
        <v>20.615384615384617</v>
      </c>
      <c r="T113" s="98">
        <f t="shared" si="22"/>
        <v>3.3318497484950731E-4</v>
      </c>
      <c r="U113" s="100">
        <f t="shared" si="21"/>
        <v>0.99761051671022083</v>
      </c>
    </row>
    <row r="114" spans="3:21" x14ac:dyDescent="0.2">
      <c r="C114" s="99">
        <v>37</v>
      </c>
      <c r="D114" s="95" t="s">
        <v>74</v>
      </c>
      <c r="E114" s="96">
        <v>0</v>
      </c>
      <c r="F114" s="96">
        <v>14</v>
      </c>
      <c r="G114" s="96">
        <v>0</v>
      </c>
      <c r="H114" s="96">
        <v>6</v>
      </c>
      <c r="I114" s="96">
        <v>5</v>
      </c>
      <c r="J114" s="96">
        <v>31</v>
      </c>
      <c r="K114" s="96">
        <v>32</v>
      </c>
      <c r="L114" s="96">
        <v>35</v>
      </c>
      <c r="M114" s="96">
        <v>25</v>
      </c>
      <c r="N114" s="96">
        <v>45</v>
      </c>
      <c r="O114" s="245">
        <v>21</v>
      </c>
      <c r="P114" s="245">
        <v>52</v>
      </c>
      <c r="Q114" s="245">
        <v>30</v>
      </c>
      <c r="R114" s="97">
        <f t="shared" si="18"/>
        <v>296</v>
      </c>
      <c r="S114" s="97">
        <f t="shared" si="19"/>
        <v>22.76923076923077</v>
      </c>
      <c r="T114" s="98">
        <f t="shared" si="22"/>
        <v>3.6799534535617224E-4</v>
      </c>
      <c r="U114" s="100">
        <f t="shared" si="21"/>
        <v>0.99797851205557697</v>
      </c>
    </row>
    <row r="115" spans="3:21" x14ac:dyDescent="0.2">
      <c r="C115" s="99">
        <v>38</v>
      </c>
      <c r="D115" s="95" t="s">
        <v>75</v>
      </c>
      <c r="E115" s="96">
        <v>0</v>
      </c>
      <c r="F115" s="96">
        <v>172</v>
      </c>
      <c r="G115" s="96">
        <v>0</v>
      </c>
      <c r="H115" s="96">
        <v>0</v>
      </c>
      <c r="I115" s="96">
        <v>2</v>
      </c>
      <c r="J115" s="96">
        <v>0</v>
      </c>
      <c r="K115" s="96">
        <v>0</v>
      </c>
      <c r="L115" s="96">
        <v>0</v>
      </c>
      <c r="M115" s="96">
        <v>2</v>
      </c>
      <c r="N115" s="96">
        <v>4</v>
      </c>
      <c r="O115" s="245">
        <v>0</v>
      </c>
      <c r="P115" s="245">
        <v>0</v>
      </c>
      <c r="Q115" s="245">
        <v>0</v>
      </c>
      <c r="R115" s="97">
        <f t="shared" si="18"/>
        <v>180</v>
      </c>
      <c r="S115" s="97">
        <f t="shared" si="19"/>
        <v>13.846153846153847</v>
      </c>
      <c r="T115" s="98">
        <f t="shared" si="22"/>
        <v>2.2378095325713176E-4</v>
      </c>
      <c r="U115" s="100">
        <f t="shared" si="21"/>
        <v>0.99820229300883412</v>
      </c>
    </row>
    <row r="116" spans="3:21" x14ac:dyDescent="0.2">
      <c r="C116" s="99">
        <v>39</v>
      </c>
      <c r="D116" s="95" t="s">
        <v>76</v>
      </c>
      <c r="E116" s="96">
        <v>0</v>
      </c>
      <c r="F116" s="96">
        <v>5</v>
      </c>
      <c r="G116" s="96">
        <v>0</v>
      </c>
      <c r="H116" s="96">
        <v>0</v>
      </c>
      <c r="I116" s="96">
        <v>11</v>
      </c>
      <c r="J116" s="96">
        <v>14</v>
      </c>
      <c r="K116" s="96">
        <v>21</v>
      </c>
      <c r="L116" s="96">
        <v>42</v>
      </c>
      <c r="M116" s="96">
        <v>12</v>
      </c>
      <c r="N116" s="96">
        <v>19</v>
      </c>
      <c r="O116" s="245">
        <v>18</v>
      </c>
      <c r="P116" s="245">
        <v>22</v>
      </c>
      <c r="Q116" s="245">
        <v>20</v>
      </c>
      <c r="R116" s="97">
        <f t="shared" si="18"/>
        <v>184</v>
      </c>
      <c r="S116" s="97">
        <f t="shared" si="19"/>
        <v>14.153846153846153</v>
      </c>
      <c r="T116" s="98">
        <f t="shared" si="22"/>
        <v>2.2875386332951248E-4</v>
      </c>
      <c r="U116" s="100">
        <f t="shared" si="21"/>
        <v>0.99843104687216366</v>
      </c>
    </row>
    <row r="117" spans="3:21" x14ac:dyDescent="0.2">
      <c r="C117" s="99">
        <v>40</v>
      </c>
      <c r="D117" s="95" t="s">
        <v>77</v>
      </c>
      <c r="E117" s="96">
        <v>20</v>
      </c>
      <c r="F117" s="96">
        <v>2</v>
      </c>
      <c r="G117" s="96">
        <v>5</v>
      </c>
      <c r="H117" s="96">
        <v>0</v>
      </c>
      <c r="I117" s="96">
        <v>14</v>
      </c>
      <c r="J117" s="96">
        <v>11</v>
      </c>
      <c r="K117" s="96">
        <v>11</v>
      </c>
      <c r="L117" s="96">
        <v>1</v>
      </c>
      <c r="M117" s="96">
        <v>15</v>
      </c>
      <c r="N117" s="96">
        <v>17</v>
      </c>
      <c r="O117" s="245">
        <v>2</v>
      </c>
      <c r="P117" s="245">
        <v>12</v>
      </c>
      <c r="Q117" s="245">
        <v>5</v>
      </c>
      <c r="R117" s="97">
        <f t="shared" si="18"/>
        <v>115</v>
      </c>
      <c r="S117" s="97">
        <f t="shared" si="19"/>
        <v>8.8461538461538467</v>
      </c>
      <c r="T117" s="98">
        <f t="shared" si="22"/>
        <v>1.4297116458094529E-4</v>
      </c>
      <c r="U117" s="100">
        <f t="shared" si="21"/>
        <v>0.99857401803674462</v>
      </c>
    </row>
    <row r="118" spans="3:21" x14ac:dyDescent="0.2">
      <c r="C118" s="99">
        <v>41</v>
      </c>
      <c r="D118" s="95" t="s">
        <v>78</v>
      </c>
      <c r="E118" s="96">
        <v>0</v>
      </c>
      <c r="F118" s="96">
        <v>2</v>
      </c>
      <c r="G118" s="96">
        <v>5</v>
      </c>
      <c r="H118" s="96">
        <v>0</v>
      </c>
      <c r="I118" s="96">
        <v>10</v>
      </c>
      <c r="J118" s="96">
        <v>16</v>
      </c>
      <c r="K118" s="96">
        <v>13</v>
      </c>
      <c r="L118" s="96">
        <v>3</v>
      </c>
      <c r="M118" s="96">
        <v>13</v>
      </c>
      <c r="N118" s="96">
        <v>24</v>
      </c>
      <c r="O118" s="245">
        <v>3</v>
      </c>
      <c r="P118" s="245">
        <v>8</v>
      </c>
      <c r="Q118" s="245">
        <v>24</v>
      </c>
      <c r="R118" s="97">
        <f t="shared" si="18"/>
        <v>121</v>
      </c>
      <c r="S118" s="97">
        <f t="shared" si="19"/>
        <v>9.3076923076923084</v>
      </c>
      <c r="T118" s="98">
        <f t="shared" si="22"/>
        <v>1.5043052968951635E-4</v>
      </c>
      <c r="U118" s="100">
        <f t="shared" si="21"/>
        <v>0.99872444856643416</v>
      </c>
    </row>
    <row r="119" spans="3:21" x14ac:dyDescent="0.2">
      <c r="C119" s="99">
        <v>42</v>
      </c>
      <c r="D119" s="95" t="s">
        <v>79</v>
      </c>
      <c r="E119" s="96">
        <v>0</v>
      </c>
      <c r="F119" s="96">
        <v>17</v>
      </c>
      <c r="G119" s="96">
        <v>0</v>
      </c>
      <c r="H119" s="96">
        <v>0</v>
      </c>
      <c r="I119" s="96">
        <v>4</v>
      </c>
      <c r="J119" s="96">
        <v>6</v>
      </c>
      <c r="K119" s="96">
        <v>6</v>
      </c>
      <c r="L119" s="96">
        <v>5</v>
      </c>
      <c r="M119" s="96">
        <v>5</v>
      </c>
      <c r="N119" s="96">
        <v>3</v>
      </c>
      <c r="O119" s="245">
        <v>1</v>
      </c>
      <c r="P119" s="245">
        <v>1</v>
      </c>
      <c r="Q119" s="245">
        <v>2</v>
      </c>
      <c r="R119" s="97">
        <f t="shared" si="18"/>
        <v>50</v>
      </c>
      <c r="S119" s="97">
        <f t="shared" si="19"/>
        <v>3.8461538461538463</v>
      </c>
      <c r="T119" s="98">
        <f t="shared" si="22"/>
        <v>6.2161375904758821E-5</v>
      </c>
      <c r="U119" s="100">
        <f t="shared" si="21"/>
        <v>0.99878660994233892</v>
      </c>
    </row>
    <row r="120" spans="3:21" x14ac:dyDescent="0.2">
      <c r="C120" s="99">
        <v>43</v>
      </c>
      <c r="D120" s="95" t="s">
        <v>80</v>
      </c>
      <c r="E120" s="96">
        <v>0</v>
      </c>
      <c r="F120" s="96">
        <v>3</v>
      </c>
      <c r="G120" s="96">
        <v>5</v>
      </c>
      <c r="H120" s="96">
        <v>0</v>
      </c>
      <c r="I120" s="96">
        <v>1</v>
      </c>
      <c r="J120" s="96">
        <v>6</v>
      </c>
      <c r="K120" s="96">
        <v>2</v>
      </c>
      <c r="L120" s="96">
        <v>1</v>
      </c>
      <c r="M120" s="96">
        <v>12</v>
      </c>
      <c r="N120" s="96">
        <v>11</v>
      </c>
      <c r="O120" s="245">
        <v>2</v>
      </c>
      <c r="P120" s="245">
        <v>6</v>
      </c>
      <c r="Q120" s="245">
        <v>7</v>
      </c>
      <c r="R120" s="97">
        <f t="shared" si="18"/>
        <v>56</v>
      </c>
      <c r="S120" s="97">
        <f t="shared" si="19"/>
        <v>4.3076923076923075</v>
      </c>
      <c r="T120" s="98">
        <f t="shared" si="22"/>
        <v>6.9620741013329881E-5</v>
      </c>
      <c r="U120" s="100">
        <f t="shared" si="21"/>
        <v>0.99885623068335228</v>
      </c>
    </row>
    <row r="121" spans="3:21" x14ac:dyDescent="0.2">
      <c r="C121" s="99">
        <v>44</v>
      </c>
      <c r="D121" s="95" t="s">
        <v>81</v>
      </c>
      <c r="E121" s="96">
        <v>32</v>
      </c>
      <c r="F121" s="96">
        <v>0</v>
      </c>
      <c r="G121" s="96">
        <v>5</v>
      </c>
      <c r="H121" s="96">
        <v>0</v>
      </c>
      <c r="I121" s="96">
        <v>4</v>
      </c>
      <c r="J121" s="96">
        <v>2</v>
      </c>
      <c r="K121" s="96">
        <v>0</v>
      </c>
      <c r="L121" s="96">
        <v>0</v>
      </c>
      <c r="M121" s="96">
        <v>0</v>
      </c>
      <c r="N121" s="96">
        <v>0</v>
      </c>
      <c r="O121" s="245">
        <v>0</v>
      </c>
      <c r="P121" s="245">
        <v>0</v>
      </c>
      <c r="Q121" s="245">
        <v>0</v>
      </c>
      <c r="R121" s="97">
        <f t="shared" si="18"/>
        <v>43</v>
      </c>
      <c r="S121" s="97">
        <f t="shared" si="19"/>
        <v>3.3076923076923075</v>
      </c>
      <c r="T121" s="98">
        <f t="shared" si="22"/>
        <v>5.3458783278092589E-5</v>
      </c>
      <c r="U121" s="100">
        <f t="shared" si="21"/>
        <v>0.99890968946663039</v>
      </c>
    </row>
    <row r="122" spans="3:21" x14ac:dyDescent="0.2">
      <c r="C122" s="99">
        <v>45</v>
      </c>
      <c r="D122" s="95" t="s">
        <v>82</v>
      </c>
      <c r="E122" s="96">
        <v>0</v>
      </c>
      <c r="F122" s="96">
        <v>4</v>
      </c>
      <c r="G122" s="96">
        <v>0</v>
      </c>
      <c r="H122" s="96">
        <v>12</v>
      </c>
      <c r="I122" s="96">
        <v>4</v>
      </c>
      <c r="J122" s="96">
        <v>4</v>
      </c>
      <c r="K122" s="96">
        <v>4</v>
      </c>
      <c r="L122" s="96">
        <v>0</v>
      </c>
      <c r="M122" s="96">
        <v>10</v>
      </c>
      <c r="N122" s="96">
        <v>5</v>
      </c>
      <c r="O122" s="245">
        <v>0</v>
      </c>
      <c r="P122" s="245">
        <v>8</v>
      </c>
      <c r="Q122" s="245">
        <v>6</v>
      </c>
      <c r="R122" s="97">
        <f t="shared" si="18"/>
        <v>57</v>
      </c>
      <c r="S122" s="97">
        <f t="shared" si="19"/>
        <v>4.384615384615385</v>
      </c>
      <c r="T122" s="98">
        <f t="shared" si="22"/>
        <v>7.0863968531425066E-5</v>
      </c>
      <c r="U122" s="100">
        <f t="shared" si="21"/>
        <v>0.99898055343516179</v>
      </c>
    </row>
    <row r="123" spans="3:21" x14ac:dyDescent="0.2">
      <c r="C123" s="99">
        <v>46</v>
      </c>
      <c r="D123" s="95" t="s">
        <v>83</v>
      </c>
      <c r="E123" s="96">
        <v>0</v>
      </c>
      <c r="F123" s="96">
        <v>1</v>
      </c>
      <c r="G123" s="96">
        <v>5</v>
      </c>
      <c r="H123" s="96">
        <v>18</v>
      </c>
      <c r="I123" s="96">
        <v>9</v>
      </c>
      <c r="J123" s="96">
        <v>3</v>
      </c>
      <c r="K123" s="96">
        <v>2</v>
      </c>
      <c r="L123" s="96">
        <v>0</v>
      </c>
      <c r="M123" s="96">
        <v>3</v>
      </c>
      <c r="N123" s="96">
        <v>0</v>
      </c>
      <c r="O123" s="245">
        <v>0</v>
      </c>
      <c r="P123" s="245">
        <v>1</v>
      </c>
      <c r="Q123" s="245">
        <v>2</v>
      </c>
      <c r="R123" s="97">
        <f t="shared" si="18"/>
        <v>44</v>
      </c>
      <c r="S123" s="97">
        <f t="shared" si="19"/>
        <v>3.3846153846153846</v>
      </c>
      <c r="T123" s="98">
        <f t="shared" si="22"/>
        <v>5.4702010796187768E-5</v>
      </c>
      <c r="U123" s="100">
        <f t="shared" si="21"/>
        <v>0.99903525544595795</v>
      </c>
    </row>
    <row r="124" spans="3:21" x14ac:dyDescent="0.2">
      <c r="C124" s="99">
        <v>47</v>
      </c>
      <c r="D124" s="95" t="s">
        <v>84</v>
      </c>
      <c r="E124" s="96">
        <v>0</v>
      </c>
      <c r="F124" s="96">
        <v>0</v>
      </c>
      <c r="G124" s="96">
        <v>0</v>
      </c>
      <c r="H124" s="96">
        <v>0</v>
      </c>
      <c r="I124" s="96">
        <v>0</v>
      </c>
      <c r="J124" s="96">
        <v>0</v>
      </c>
      <c r="K124" s="96">
        <v>0</v>
      </c>
      <c r="L124" s="96">
        <v>0</v>
      </c>
      <c r="M124" s="96">
        <v>18</v>
      </c>
      <c r="N124" s="96">
        <v>14</v>
      </c>
      <c r="O124" s="245">
        <v>9</v>
      </c>
      <c r="P124" s="245">
        <v>23</v>
      </c>
      <c r="Q124" s="245">
        <v>19</v>
      </c>
      <c r="R124" s="97">
        <f t="shared" si="18"/>
        <v>83</v>
      </c>
      <c r="S124" s="97">
        <f t="shared" si="19"/>
        <v>6.384615384615385</v>
      </c>
      <c r="T124" s="98">
        <f t="shared" si="22"/>
        <v>1.0318788400189965E-4</v>
      </c>
      <c r="U124" s="100">
        <f t="shared" si="21"/>
        <v>0.99913844332995982</v>
      </c>
    </row>
    <row r="125" spans="3:21" x14ac:dyDescent="0.2">
      <c r="C125" s="99">
        <v>48</v>
      </c>
      <c r="D125" s="95" t="s">
        <v>85</v>
      </c>
      <c r="E125" s="96">
        <v>0</v>
      </c>
      <c r="F125" s="96">
        <v>0</v>
      </c>
      <c r="G125" s="96">
        <v>0</v>
      </c>
      <c r="H125" s="96">
        <v>0</v>
      </c>
      <c r="I125" s="96">
        <v>0</v>
      </c>
      <c r="J125" s="96">
        <v>0</v>
      </c>
      <c r="K125" s="96">
        <v>0</v>
      </c>
      <c r="L125" s="96">
        <v>0</v>
      </c>
      <c r="M125" s="96">
        <v>14</v>
      </c>
      <c r="N125" s="96">
        <v>14</v>
      </c>
      <c r="O125" s="245">
        <v>3</v>
      </c>
      <c r="P125" s="245">
        <v>6</v>
      </c>
      <c r="Q125" s="245">
        <v>8</v>
      </c>
      <c r="R125" s="97">
        <f t="shared" si="18"/>
        <v>45</v>
      </c>
      <c r="S125" s="97">
        <f t="shared" si="19"/>
        <v>3.4615384615384617</v>
      </c>
      <c r="T125" s="98">
        <f t="shared" si="22"/>
        <v>5.594523831428294E-5</v>
      </c>
      <c r="U125" s="100">
        <f t="shared" si="21"/>
        <v>0.99919438856827414</v>
      </c>
    </row>
    <row r="126" spans="3:21" x14ac:dyDescent="0.2">
      <c r="C126" s="99">
        <v>49</v>
      </c>
      <c r="D126" s="95" t="s">
        <v>86</v>
      </c>
      <c r="E126" s="96">
        <v>0</v>
      </c>
      <c r="F126" s="96">
        <v>0</v>
      </c>
      <c r="G126" s="96">
        <v>0</v>
      </c>
      <c r="H126" s="96">
        <v>0</v>
      </c>
      <c r="I126" s="96">
        <v>0</v>
      </c>
      <c r="J126" s="96">
        <v>0</v>
      </c>
      <c r="K126" s="96">
        <v>0</v>
      </c>
      <c r="L126" s="96">
        <v>0</v>
      </c>
      <c r="M126" s="96">
        <v>8</v>
      </c>
      <c r="N126" s="96">
        <v>10</v>
      </c>
      <c r="O126" s="245">
        <v>11</v>
      </c>
      <c r="P126" s="245">
        <v>20</v>
      </c>
      <c r="Q126" s="245">
        <v>10</v>
      </c>
      <c r="R126" s="97">
        <f t="shared" si="18"/>
        <v>59</v>
      </c>
      <c r="S126" s="97">
        <f t="shared" si="19"/>
        <v>4.5384615384615383</v>
      </c>
      <c r="T126" s="98">
        <f t="shared" si="22"/>
        <v>7.3350423567615411E-5</v>
      </c>
      <c r="U126" s="100">
        <f t="shared" si="21"/>
        <v>0.99926773899184174</v>
      </c>
    </row>
    <row r="127" spans="3:21" x14ac:dyDescent="0.2">
      <c r="C127" s="99">
        <v>50</v>
      </c>
      <c r="D127" s="95" t="s">
        <v>87</v>
      </c>
      <c r="E127" s="96">
        <v>0</v>
      </c>
      <c r="F127" s="96">
        <v>0</v>
      </c>
      <c r="G127" s="96">
        <v>0</v>
      </c>
      <c r="H127" s="96">
        <v>0</v>
      </c>
      <c r="I127" s="96">
        <v>1</v>
      </c>
      <c r="J127" s="96">
        <v>8</v>
      </c>
      <c r="K127" s="96">
        <v>2</v>
      </c>
      <c r="L127" s="96">
        <v>0</v>
      </c>
      <c r="M127" s="96">
        <v>1</v>
      </c>
      <c r="N127" s="96">
        <v>4</v>
      </c>
      <c r="O127" s="245">
        <v>9</v>
      </c>
      <c r="P127" s="245">
        <v>8</v>
      </c>
      <c r="Q127" s="245">
        <v>5</v>
      </c>
      <c r="R127" s="97">
        <f t="shared" si="18"/>
        <v>38</v>
      </c>
      <c r="S127" s="97">
        <f t="shared" si="19"/>
        <v>2.9230769230769229</v>
      </c>
      <c r="T127" s="98">
        <f t="shared" si="22"/>
        <v>4.7242645687616709E-5</v>
      </c>
      <c r="U127" s="100">
        <f t="shared" si="21"/>
        <v>0.9993149816375293</v>
      </c>
    </row>
    <row r="128" spans="3:21" x14ac:dyDescent="0.2">
      <c r="C128" s="99">
        <v>51</v>
      </c>
      <c r="D128" s="95" t="s">
        <v>88</v>
      </c>
      <c r="E128" s="96">
        <v>0</v>
      </c>
      <c r="F128" s="96">
        <v>0</v>
      </c>
      <c r="G128" s="96">
        <v>0</v>
      </c>
      <c r="H128" s="96">
        <v>0</v>
      </c>
      <c r="I128" s="96">
        <v>0</v>
      </c>
      <c r="J128" s="96">
        <v>0</v>
      </c>
      <c r="K128" s="96">
        <v>0</v>
      </c>
      <c r="L128" s="96">
        <v>0</v>
      </c>
      <c r="M128" s="96">
        <v>9</v>
      </c>
      <c r="N128" s="96">
        <v>9</v>
      </c>
      <c r="O128" s="245">
        <v>1</v>
      </c>
      <c r="P128" s="245">
        <v>8</v>
      </c>
      <c r="Q128" s="245">
        <v>6</v>
      </c>
      <c r="R128" s="97">
        <f t="shared" si="18"/>
        <v>33</v>
      </c>
      <c r="S128" s="97">
        <f t="shared" si="19"/>
        <v>2.5384615384615383</v>
      </c>
      <c r="T128" s="98">
        <f t="shared" si="22"/>
        <v>4.1026508097140828E-5</v>
      </c>
      <c r="U128" s="100">
        <f t="shared" si="21"/>
        <v>0.99935600814562642</v>
      </c>
    </row>
    <row r="129" spans="3:21" x14ac:dyDescent="0.2">
      <c r="C129" s="99">
        <v>52</v>
      </c>
      <c r="D129" s="95" t="s">
        <v>89</v>
      </c>
      <c r="E129" s="96">
        <v>0</v>
      </c>
      <c r="F129" s="96">
        <v>0</v>
      </c>
      <c r="G129" s="96">
        <v>0</v>
      </c>
      <c r="H129" s="96">
        <v>0</v>
      </c>
      <c r="I129" s="96">
        <v>0</v>
      </c>
      <c r="J129" s="96">
        <v>0</v>
      </c>
      <c r="K129" s="96">
        <v>0</v>
      </c>
      <c r="L129" s="96">
        <v>0</v>
      </c>
      <c r="M129" s="96">
        <v>5</v>
      </c>
      <c r="N129" s="96">
        <v>11</v>
      </c>
      <c r="O129" s="245">
        <v>2</v>
      </c>
      <c r="P129" s="245">
        <v>7</v>
      </c>
      <c r="Q129" s="245">
        <v>6</v>
      </c>
      <c r="R129" s="97">
        <f t="shared" si="18"/>
        <v>31</v>
      </c>
      <c r="S129" s="97">
        <f t="shared" si="19"/>
        <v>2.3846153846153846</v>
      </c>
      <c r="T129" s="98">
        <f t="shared" si="22"/>
        <v>3.854005306095047E-5</v>
      </c>
      <c r="U129" s="100">
        <f t="shared" si="21"/>
        <v>0.99939454819868734</v>
      </c>
    </row>
    <row r="130" spans="3:21" x14ac:dyDescent="0.2">
      <c r="C130" s="99">
        <v>53</v>
      </c>
      <c r="D130" s="95" t="s">
        <v>90</v>
      </c>
      <c r="E130" s="96">
        <v>0</v>
      </c>
      <c r="F130" s="96">
        <v>0</v>
      </c>
      <c r="G130" s="96">
        <v>0</v>
      </c>
      <c r="H130" s="96">
        <v>6</v>
      </c>
      <c r="I130" s="96">
        <v>1</v>
      </c>
      <c r="J130" s="96">
        <v>0</v>
      </c>
      <c r="K130" s="96">
        <v>2</v>
      </c>
      <c r="L130" s="96">
        <v>0</v>
      </c>
      <c r="M130" s="96">
        <v>4</v>
      </c>
      <c r="N130" s="96">
        <v>2</v>
      </c>
      <c r="O130" s="245">
        <v>0</v>
      </c>
      <c r="P130" s="245">
        <v>0</v>
      </c>
      <c r="Q130" s="245">
        <v>1</v>
      </c>
      <c r="R130" s="97">
        <f t="shared" si="18"/>
        <v>16</v>
      </c>
      <c r="S130" s="97">
        <f t="shared" si="19"/>
        <v>1.2307692307692308</v>
      </c>
      <c r="T130" s="98">
        <f t="shared" si="22"/>
        <v>1.9891640289522825E-5</v>
      </c>
      <c r="U130" s="100">
        <f t="shared" si="21"/>
        <v>0.99941443983897682</v>
      </c>
    </row>
    <row r="131" spans="3:21" x14ac:dyDescent="0.2">
      <c r="C131" s="99">
        <v>54</v>
      </c>
      <c r="D131" s="95" t="s">
        <v>91</v>
      </c>
      <c r="E131" s="96">
        <v>0</v>
      </c>
      <c r="F131" s="96">
        <v>0</v>
      </c>
      <c r="G131" s="96">
        <v>0</v>
      </c>
      <c r="H131" s="96">
        <v>0</v>
      </c>
      <c r="I131" s="96">
        <v>0</v>
      </c>
      <c r="J131" s="96">
        <v>0</v>
      </c>
      <c r="K131" s="96">
        <v>0</v>
      </c>
      <c r="L131" s="96">
        <v>0</v>
      </c>
      <c r="M131" s="96">
        <v>8</v>
      </c>
      <c r="N131" s="96">
        <v>6</v>
      </c>
      <c r="O131" s="245">
        <v>0</v>
      </c>
      <c r="P131" s="245">
        <v>6</v>
      </c>
      <c r="Q131" s="245">
        <v>0</v>
      </c>
      <c r="R131" s="97">
        <f t="shared" si="18"/>
        <v>20</v>
      </c>
      <c r="S131" s="97">
        <f t="shared" si="19"/>
        <v>1.5384615384615385</v>
      </c>
      <c r="T131" s="98">
        <f t="shared" si="22"/>
        <v>2.486455036190353E-5</v>
      </c>
      <c r="U131" s="100">
        <f t="shared" si="21"/>
        <v>0.9994393043893387</v>
      </c>
    </row>
    <row r="132" spans="3:21" x14ac:dyDescent="0.2">
      <c r="C132" s="99">
        <v>55</v>
      </c>
      <c r="D132" s="95" t="s">
        <v>92</v>
      </c>
      <c r="E132" s="96">
        <v>0</v>
      </c>
      <c r="F132" s="96">
        <v>0</v>
      </c>
      <c r="G132" s="96">
        <v>0</v>
      </c>
      <c r="H132" s="96">
        <v>0</v>
      </c>
      <c r="I132" s="96">
        <v>2</v>
      </c>
      <c r="J132" s="96">
        <v>1</v>
      </c>
      <c r="K132" s="96">
        <v>1</v>
      </c>
      <c r="L132" s="96">
        <v>0</v>
      </c>
      <c r="M132" s="96">
        <v>6</v>
      </c>
      <c r="N132" s="96">
        <v>3</v>
      </c>
      <c r="O132" s="245">
        <v>0</v>
      </c>
      <c r="P132" s="245">
        <v>3</v>
      </c>
      <c r="Q132" s="245">
        <v>2</v>
      </c>
      <c r="R132" s="97">
        <f t="shared" si="18"/>
        <v>18</v>
      </c>
      <c r="S132" s="97">
        <f t="shared" si="19"/>
        <v>1.3846153846153846</v>
      </c>
      <c r="T132" s="98">
        <f t="shared" si="22"/>
        <v>2.2378095325713179E-5</v>
      </c>
      <c r="U132" s="100">
        <f t="shared" si="21"/>
        <v>0.99946168248466438</v>
      </c>
    </row>
    <row r="133" spans="3:21" x14ac:dyDescent="0.2">
      <c r="C133" s="99">
        <v>56</v>
      </c>
      <c r="D133" s="95" t="s">
        <v>93</v>
      </c>
      <c r="E133" s="96">
        <v>0</v>
      </c>
      <c r="F133" s="96">
        <v>0</v>
      </c>
      <c r="G133" s="96">
        <v>0</v>
      </c>
      <c r="H133" s="96">
        <v>0</v>
      </c>
      <c r="I133" s="96">
        <v>0</v>
      </c>
      <c r="J133" s="96">
        <v>0</v>
      </c>
      <c r="K133" s="96">
        <v>0</v>
      </c>
      <c r="L133" s="96">
        <v>0</v>
      </c>
      <c r="M133" s="96">
        <v>4</v>
      </c>
      <c r="N133" s="96">
        <v>6</v>
      </c>
      <c r="O133" s="245">
        <v>2</v>
      </c>
      <c r="P133" s="245">
        <v>3</v>
      </c>
      <c r="Q133" s="245">
        <v>0</v>
      </c>
      <c r="R133" s="97">
        <f t="shared" si="18"/>
        <v>15</v>
      </c>
      <c r="S133" s="97">
        <f t="shared" si="19"/>
        <v>1.1538461538461537</v>
      </c>
      <c r="T133" s="98">
        <f t="shared" si="22"/>
        <v>1.8648412771427649E-5</v>
      </c>
      <c r="U133" s="100">
        <f t="shared" si="21"/>
        <v>0.99948033089743582</v>
      </c>
    </row>
    <row r="134" spans="3:21" x14ac:dyDescent="0.2">
      <c r="C134" s="99">
        <v>57</v>
      </c>
      <c r="D134" s="95" t="s">
        <v>94</v>
      </c>
      <c r="E134" s="96">
        <v>0</v>
      </c>
      <c r="F134" s="96">
        <v>0</v>
      </c>
      <c r="G134" s="96">
        <v>0</v>
      </c>
      <c r="H134" s="96">
        <v>0</v>
      </c>
      <c r="I134" s="96">
        <v>0</v>
      </c>
      <c r="J134" s="96">
        <v>0</v>
      </c>
      <c r="K134" s="96">
        <v>0</v>
      </c>
      <c r="L134" s="96">
        <v>0</v>
      </c>
      <c r="M134" s="96">
        <v>4</v>
      </c>
      <c r="N134" s="96">
        <v>8</v>
      </c>
      <c r="O134" s="245">
        <v>0</v>
      </c>
      <c r="P134" s="245">
        <v>2</v>
      </c>
      <c r="Q134" s="245">
        <v>2</v>
      </c>
      <c r="R134" s="97">
        <f t="shared" si="18"/>
        <v>16</v>
      </c>
      <c r="S134" s="97">
        <f t="shared" si="19"/>
        <v>1.2307692307692308</v>
      </c>
      <c r="T134" s="98">
        <f t="shared" si="22"/>
        <v>1.9891640289522825E-5</v>
      </c>
      <c r="U134" s="100">
        <f t="shared" si="21"/>
        <v>0.9995002225377253</v>
      </c>
    </row>
    <row r="135" spans="3:21" x14ac:dyDescent="0.2">
      <c r="C135" s="99">
        <v>58</v>
      </c>
      <c r="D135" s="95" t="s">
        <v>95</v>
      </c>
      <c r="E135" s="96">
        <v>0</v>
      </c>
      <c r="F135" s="96">
        <v>0</v>
      </c>
      <c r="G135" s="96">
        <v>0</v>
      </c>
      <c r="H135" s="96">
        <v>0</v>
      </c>
      <c r="I135" s="96">
        <v>0</v>
      </c>
      <c r="J135" s="96">
        <v>0</v>
      </c>
      <c r="K135" s="96">
        <v>0</v>
      </c>
      <c r="L135" s="96">
        <v>0</v>
      </c>
      <c r="M135" s="96">
        <v>3</v>
      </c>
      <c r="N135" s="96">
        <v>9</v>
      </c>
      <c r="O135" s="245">
        <v>0</v>
      </c>
      <c r="P135" s="245">
        <v>1</v>
      </c>
      <c r="Q135" s="245">
        <v>5</v>
      </c>
      <c r="R135" s="97">
        <f t="shared" si="18"/>
        <v>18</v>
      </c>
      <c r="S135" s="97">
        <f t="shared" si="19"/>
        <v>1.3846153846153846</v>
      </c>
      <c r="T135" s="98">
        <f t="shared" si="22"/>
        <v>2.2378095325713179E-5</v>
      </c>
      <c r="U135" s="100">
        <f t="shared" si="21"/>
        <v>0.99952260063305098</v>
      </c>
    </row>
    <row r="136" spans="3:21" x14ac:dyDescent="0.2">
      <c r="C136" s="99">
        <v>59</v>
      </c>
      <c r="D136" s="95" t="s">
        <v>96</v>
      </c>
      <c r="E136" s="96">
        <v>0</v>
      </c>
      <c r="F136" s="96">
        <v>0</v>
      </c>
      <c r="G136" s="96">
        <v>0</v>
      </c>
      <c r="H136" s="96">
        <v>0</v>
      </c>
      <c r="I136" s="96">
        <v>0</v>
      </c>
      <c r="J136" s="96">
        <v>0</v>
      </c>
      <c r="K136" s="96">
        <v>0</v>
      </c>
      <c r="L136" s="96">
        <v>0</v>
      </c>
      <c r="M136" s="96">
        <v>5</v>
      </c>
      <c r="N136" s="96">
        <v>7</v>
      </c>
      <c r="O136" s="245">
        <v>0</v>
      </c>
      <c r="P136" s="245">
        <v>4</v>
      </c>
      <c r="Q136" s="245">
        <v>7</v>
      </c>
      <c r="R136" s="97">
        <f t="shared" si="18"/>
        <v>23</v>
      </c>
      <c r="S136" s="97">
        <f t="shared" si="19"/>
        <v>1.7692307692307692</v>
      </c>
      <c r="T136" s="98">
        <f t="shared" si="22"/>
        <v>2.859423291618906E-5</v>
      </c>
      <c r="U136" s="100">
        <f t="shared" si="21"/>
        <v>0.99955119486596722</v>
      </c>
    </row>
    <row r="137" spans="3:21" x14ac:dyDescent="0.2">
      <c r="C137" s="99">
        <v>60</v>
      </c>
      <c r="D137" s="95" t="s">
        <v>97</v>
      </c>
      <c r="E137" s="96">
        <v>0</v>
      </c>
      <c r="F137" s="96">
        <v>0</v>
      </c>
      <c r="G137" s="96">
        <v>0</v>
      </c>
      <c r="H137" s="96">
        <v>6</v>
      </c>
      <c r="I137" s="96">
        <v>2</v>
      </c>
      <c r="J137" s="96">
        <v>2</v>
      </c>
      <c r="K137" s="96">
        <v>1</v>
      </c>
      <c r="L137" s="96">
        <v>0</v>
      </c>
      <c r="M137" s="96">
        <v>0</v>
      </c>
      <c r="N137" s="96">
        <v>0</v>
      </c>
      <c r="O137" s="245">
        <v>0</v>
      </c>
      <c r="P137" s="245">
        <v>1</v>
      </c>
      <c r="Q137" s="245">
        <v>0</v>
      </c>
      <c r="R137" s="97">
        <f t="shared" ref="R137" si="23">SUM(E137:P137)</f>
        <v>12</v>
      </c>
      <c r="S137" s="97">
        <f t="shared" ref="S137" si="24">AVERAGE(E137:P137)</f>
        <v>1</v>
      </c>
      <c r="T137" s="98">
        <f t="shared" si="22"/>
        <v>1.4918730217142118E-5</v>
      </c>
      <c r="U137" s="100">
        <f t="shared" si="21"/>
        <v>0.99956611359618441</v>
      </c>
    </row>
    <row r="138" spans="3:21" x14ac:dyDescent="0.2">
      <c r="C138" s="99">
        <v>61</v>
      </c>
      <c r="D138" s="95" t="s">
        <v>98</v>
      </c>
      <c r="E138" s="96">
        <v>0</v>
      </c>
      <c r="F138" s="96">
        <v>0</v>
      </c>
      <c r="G138" s="96">
        <v>0</v>
      </c>
      <c r="H138" s="96">
        <v>0</v>
      </c>
      <c r="I138" s="96">
        <v>0</v>
      </c>
      <c r="J138" s="96">
        <v>0</v>
      </c>
      <c r="K138" s="96">
        <v>0</v>
      </c>
      <c r="L138" s="96">
        <v>0</v>
      </c>
      <c r="M138" s="96">
        <v>5</v>
      </c>
      <c r="N138" s="96">
        <v>5</v>
      </c>
      <c r="O138" s="245">
        <v>1</v>
      </c>
      <c r="P138" s="305">
        <v>6</v>
      </c>
      <c r="Q138" s="305">
        <v>13</v>
      </c>
      <c r="R138" s="97">
        <f t="shared" ref="R138:R162" si="25">SUM(E138:Q138)</f>
        <v>30</v>
      </c>
      <c r="S138" s="97">
        <f t="shared" ref="S138:S162" si="26">AVERAGE(E138:Q138)</f>
        <v>2.3076923076923075</v>
      </c>
      <c r="T138" s="98">
        <f t="shared" si="22"/>
        <v>3.7296825542855298E-5</v>
      </c>
      <c r="U138" s="100">
        <f t="shared" si="21"/>
        <v>0.99960341042172729</v>
      </c>
    </row>
    <row r="139" spans="3:21" x14ac:dyDescent="0.2">
      <c r="C139" s="99">
        <v>62</v>
      </c>
      <c r="D139" s="95" t="s">
        <v>99</v>
      </c>
      <c r="E139" s="96">
        <v>0</v>
      </c>
      <c r="F139" s="96">
        <v>0</v>
      </c>
      <c r="G139" s="96">
        <v>0</v>
      </c>
      <c r="H139" s="96">
        <v>0</v>
      </c>
      <c r="I139" s="96">
        <v>0</v>
      </c>
      <c r="J139" s="96">
        <v>0</v>
      </c>
      <c r="K139" s="96">
        <v>0</v>
      </c>
      <c r="L139" s="96">
        <v>0</v>
      </c>
      <c r="M139" s="96">
        <v>1</v>
      </c>
      <c r="N139" s="96">
        <v>4</v>
      </c>
      <c r="O139" s="245">
        <v>5</v>
      </c>
      <c r="P139" s="245">
        <v>12</v>
      </c>
      <c r="Q139" s="245">
        <v>4</v>
      </c>
      <c r="R139" s="97">
        <f t="shared" si="25"/>
        <v>26</v>
      </c>
      <c r="S139" s="97">
        <f t="shared" si="26"/>
        <v>2</v>
      </c>
      <c r="T139" s="98">
        <f t="shared" si="22"/>
        <v>3.2323915470474589E-5</v>
      </c>
      <c r="U139" s="100">
        <f t="shared" si="21"/>
        <v>0.99963573433719777</v>
      </c>
    </row>
    <row r="140" spans="3:21" x14ac:dyDescent="0.2">
      <c r="C140" s="99">
        <v>63</v>
      </c>
      <c r="D140" s="95" t="s">
        <v>100</v>
      </c>
      <c r="E140" s="96">
        <v>0</v>
      </c>
      <c r="F140" s="96">
        <v>0</v>
      </c>
      <c r="G140" s="96">
        <v>0</v>
      </c>
      <c r="H140" s="96">
        <v>0</v>
      </c>
      <c r="I140" s="96">
        <v>0</v>
      </c>
      <c r="J140" s="96">
        <v>0</v>
      </c>
      <c r="K140" s="96">
        <v>0</v>
      </c>
      <c r="L140" s="96">
        <v>0</v>
      </c>
      <c r="M140" s="96">
        <v>5</v>
      </c>
      <c r="N140" s="96">
        <v>3</v>
      </c>
      <c r="O140" s="245">
        <v>1</v>
      </c>
      <c r="P140" s="245">
        <v>3</v>
      </c>
      <c r="Q140" s="245">
        <v>0</v>
      </c>
      <c r="R140" s="97">
        <f t="shared" si="25"/>
        <v>12</v>
      </c>
      <c r="S140" s="97">
        <f t="shared" si="26"/>
        <v>0.92307692307692313</v>
      </c>
      <c r="T140" s="98">
        <f t="shared" si="22"/>
        <v>1.4918730217142118E-5</v>
      </c>
      <c r="U140" s="100">
        <f t="shared" si="21"/>
        <v>0.99965065306741496</v>
      </c>
    </row>
    <row r="141" spans="3:21" x14ac:dyDescent="0.2">
      <c r="C141" s="99">
        <v>64</v>
      </c>
      <c r="D141" s="95" t="s">
        <v>101</v>
      </c>
      <c r="E141" s="96">
        <v>0</v>
      </c>
      <c r="F141" s="96">
        <v>0</v>
      </c>
      <c r="G141" s="96">
        <v>0</v>
      </c>
      <c r="H141" s="96">
        <v>0</v>
      </c>
      <c r="I141" s="96">
        <v>0</v>
      </c>
      <c r="J141" s="96">
        <v>0</v>
      </c>
      <c r="K141" s="96">
        <v>0</v>
      </c>
      <c r="L141" s="96">
        <v>0</v>
      </c>
      <c r="M141" s="96">
        <v>4</v>
      </c>
      <c r="N141" s="96">
        <v>5</v>
      </c>
      <c r="O141" s="245">
        <v>0</v>
      </c>
      <c r="P141" s="245">
        <v>3</v>
      </c>
      <c r="Q141" s="245">
        <v>6</v>
      </c>
      <c r="R141" s="97">
        <f t="shared" si="25"/>
        <v>18</v>
      </c>
      <c r="S141" s="97">
        <f t="shared" si="26"/>
        <v>1.3846153846153846</v>
      </c>
      <c r="T141" s="98">
        <f t="shared" si="22"/>
        <v>2.2378095325713179E-5</v>
      </c>
      <c r="U141" s="100">
        <f t="shared" si="21"/>
        <v>0.99967303116274064</v>
      </c>
    </row>
    <row r="142" spans="3:21" x14ac:dyDescent="0.2">
      <c r="C142" s="99">
        <v>65</v>
      </c>
      <c r="D142" s="95" t="s">
        <v>102</v>
      </c>
      <c r="E142" s="96">
        <v>0</v>
      </c>
      <c r="F142" s="96">
        <v>0</v>
      </c>
      <c r="G142" s="96">
        <v>0</v>
      </c>
      <c r="H142" s="96">
        <v>0</v>
      </c>
      <c r="I142" s="96">
        <v>0</v>
      </c>
      <c r="J142" s="96">
        <v>0</v>
      </c>
      <c r="K142" s="96">
        <v>0</v>
      </c>
      <c r="L142" s="96">
        <v>0</v>
      </c>
      <c r="M142" s="96">
        <v>5</v>
      </c>
      <c r="N142" s="96">
        <v>3</v>
      </c>
      <c r="O142" s="245">
        <v>0</v>
      </c>
      <c r="P142" s="245">
        <v>3</v>
      </c>
      <c r="Q142" s="245">
        <v>2</v>
      </c>
      <c r="R142" s="97">
        <f t="shared" si="25"/>
        <v>13</v>
      </c>
      <c r="S142" s="97">
        <f t="shared" si="26"/>
        <v>1</v>
      </c>
      <c r="T142" s="98">
        <f t="shared" ref="T142:T163" si="27">R142/$R$163</f>
        <v>1.6161957735237295E-5</v>
      </c>
      <c r="U142" s="100">
        <f t="shared" si="21"/>
        <v>0.99968919312047588</v>
      </c>
    </row>
    <row r="143" spans="3:21" x14ac:dyDescent="0.2">
      <c r="C143" s="99">
        <v>66</v>
      </c>
      <c r="D143" s="95" t="s">
        <v>103</v>
      </c>
      <c r="E143" s="96">
        <v>0</v>
      </c>
      <c r="F143" s="96">
        <v>0</v>
      </c>
      <c r="G143" s="96">
        <v>0</v>
      </c>
      <c r="H143" s="96">
        <v>0</v>
      </c>
      <c r="I143" s="96">
        <v>0</v>
      </c>
      <c r="J143" s="96">
        <v>0</v>
      </c>
      <c r="K143" s="96">
        <v>0</v>
      </c>
      <c r="L143" s="96">
        <v>0</v>
      </c>
      <c r="M143" s="96">
        <v>4</v>
      </c>
      <c r="N143" s="96">
        <v>4</v>
      </c>
      <c r="O143" s="245">
        <v>0</v>
      </c>
      <c r="P143" s="245">
        <v>8</v>
      </c>
      <c r="Q143" s="245">
        <v>6</v>
      </c>
      <c r="R143" s="97">
        <f t="shared" si="25"/>
        <v>22</v>
      </c>
      <c r="S143" s="97">
        <f t="shared" si="26"/>
        <v>1.6923076923076923</v>
      </c>
      <c r="T143" s="98">
        <f t="shared" si="27"/>
        <v>2.7351005398093884E-5</v>
      </c>
      <c r="U143" s="100">
        <f t="shared" si="21"/>
        <v>0.99971654412587396</v>
      </c>
    </row>
    <row r="144" spans="3:21" x14ac:dyDescent="0.2">
      <c r="C144" s="99">
        <v>67</v>
      </c>
      <c r="D144" s="95" t="s">
        <v>104</v>
      </c>
      <c r="E144" s="96">
        <v>0</v>
      </c>
      <c r="F144" s="96">
        <v>0</v>
      </c>
      <c r="G144" s="96">
        <v>0</v>
      </c>
      <c r="H144" s="96">
        <v>0</v>
      </c>
      <c r="I144" s="96">
        <v>0</v>
      </c>
      <c r="J144" s="96">
        <v>0</v>
      </c>
      <c r="K144" s="96">
        <v>0</v>
      </c>
      <c r="L144" s="96">
        <v>0</v>
      </c>
      <c r="M144" s="96">
        <v>5</v>
      </c>
      <c r="N144" s="96">
        <v>2</v>
      </c>
      <c r="O144" s="245">
        <v>0</v>
      </c>
      <c r="P144" s="245">
        <v>0</v>
      </c>
      <c r="Q144" s="245">
        <v>1</v>
      </c>
      <c r="R144" s="97">
        <f t="shared" si="25"/>
        <v>8</v>
      </c>
      <c r="S144" s="97">
        <f t="shared" si="26"/>
        <v>0.61538461538461542</v>
      </c>
      <c r="T144" s="98">
        <f t="shared" si="27"/>
        <v>9.9458201447614123E-6</v>
      </c>
      <c r="U144" s="100">
        <f t="shared" ref="U144:U162" si="28">U143+T144</f>
        <v>0.99972648994601876</v>
      </c>
    </row>
    <row r="145" spans="3:21" x14ac:dyDescent="0.2">
      <c r="C145" s="99">
        <v>68</v>
      </c>
      <c r="D145" s="95" t="s">
        <v>105</v>
      </c>
      <c r="E145" s="96">
        <v>0</v>
      </c>
      <c r="F145" s="96">
        <v>0</v>
      </c>
      <c r="G145" s="96">
        <v>0</v>
      </c>
      <c r="H145" s="96">
        <v>0</v>
      </c>
      <c r="I145" s="96">
        <v>0</v>
      </c>
      <c r="J145" s="96">
        <v>0</v>
      </c>
      <c r="K145" s="96">
        <v>0</v>
      </c>
      <c r="L145" s="96">
        <v>0</v>
      </c>
      <c r="M145" s="96">
        <v>0</v>
      </c>
      <c r="N145" s="96">
        <v>2</v>
      </c>
      <c r="O145" s="245">
        <v>5</v>
      </c>
      <c r="P145" s="245">
        <v>9</v>
      </c>
      <c r="Q145" s="245">
        <v>4</v>
      </c>
      <c r="R145" s="97">
        <f t="shared" si="25"/>
        <v>20</v>
      </c>
      <c r="S145" s="97">
        <f t="shared" si="26"/>
        <v>1.5384615384615385</v>
      </c>
      <c r="T145" s="98">
        <f t="shared" si="27"/>
        <v>2.486455036190353E-5</v>
      </c>
      <c r="U145" s="100">
        <f t="shared" si="28"/>
        <v>0.99975135449638064</v>
      </c>
    </row>
    <row r="146" spans="3:21" x14ac:dyDescent="0.2">
      <c r="C146" s="99">
        <v>69</v>
      </c>
      <c r="D146" s="95" t="s">
        <v>106</v>
      </c>
      <c r="E146" s="96">
        <v>0</v>
      </c>
      <c r="F146" s="96">
        <v>0</v>
      </c>
      <c r="G146" s="96">
        <v>0</v>
      </c>
      <c r="H146" s="96">
        <v>0</v>
      </c>
      <c r="I146" s="96">
        <v>0</v>
      </c>
      <c r="J146" s="96">
        <v>0</v>
      </c>
      <c r="K146" s="96">
        <v>0</v>
      </c>
      <c r="L146" s="96">
        <v>0</v>
      </c>
      <c r="M146" s="96">
        <v>1</v>
      </c>
      <c r="N146" s="96">
        <v>6</v>
      </c>
      <c r="O146" s="245">
        <v>0</v>
      </c>
      <c r="P146" s="245">
        <v>4</v>
      </c>
      <c r="Q146" s="245">
        <v>0</v>
      </c>
      <c r="R146" s="97">
        <f t="shared" si="25"/>
        <v>11</v>
      </c>
      <c r="S146" s="97">
        <f t="shared" si="26"/>
        <v>0.84615384615384615</v>
      </c>
      <c r="T146" s="98">
        <f t="shared" si="27"/>
        <v>1.3675502699046942E-5</v>
      </c>
      <c r="U146" s="100">
        <f t="shared" si="28"/>
        <v>0.99976502999907968</v>
      </c>
    </row>
    <row r="147" spans="3:21" x14ac:dyDescent="0.2">
      <c r="C147" s="99">
        <v>70</v>
      </c>
      <c r="D147" s="95" t="s">
        <v>107</v>
      </c>
      <c r="E147" s="96">
        <v>0</v>
      </c>
      <c r="F147" s="96">
        <v>0</v>
      </c>
      <c r="G147" s="96">
        <v>0</v>
      </c>
      <c r="H147" s="96">
        <v>0</v>
      </c>
      <c r="I147" s="96">
        <v>0</v>
      </c>
      <c r="J147" s="96">
        <v>0</v>
      </c>
      <c r="K147" s="96">
        <v>0</v>
      </c>
      <c r="L147" s="96">
        <v>0</v>
      </c>
      <c r="M147" s="96">
        <v>5</v>
      </c>
      <c r="N147" s="96">
        <v>0</v>
      </c>
      <c r="O147" s="245">
        <v>0</v>
      </c>
      <c r="P147" s="245">
        <v>2</v>
      </c>
      <c r="Q147" s="245">
        <v>8</v>
      </c>
      <c r="R147" s="97">
        <f t="shared" si="25"/>
        <v>15</v>
      </c>
      <c r="S147" s="97">
        <f t="shared" si="26"/>
        <v>1.1538461538461537</v>
      </c>
      <c r="T147" s="98">
        <f t="shared" si="27"/>
        <v>1.8648412771427649E-5</v>
      </c>
      <c r="U147" s="100">
        <f t="shared" si="28"/>
        <v>0.99978367841185112</v>
      </c>
    </row>
    <row r="148" spans="3:21" x14ac:dyDescent="0.2">
      <c r="C148" s="99">
        <v>71</v>
      </c>
      <c r="D148" s="95" t="s">
        <v>108</v>
      </c>
      <c r="E148" s="96">
        <v>0</v>
      </c>
      <c r="F148" s="96">
        <v>0</v>
      </c>
      <c r="G148" s="96">
        <v>0</v>
      </c>
      <c r="H148" s="96">
        <v>0</v>
      </c>
      <c r="I148" s="96">
        <v>0</v>
      </c>
      <c r="J148" s="96">
        <v>0</v>
      </c>
      <c r="K148" s="96">
        <v>0</v>
      </c>
      <c r="L148" s="96">
        <v>0</v>
      </c>
      <c r="M148" s="96">
        <v>0</v>
      </c>
      <c r="N148" s="96">
        <v>5</v>
      </c>
      <c r="O148" s="245">
        <v>0</v>
      </c>
      <c r="P148" s="245">
        <v>1</v>
      </c>
      <c r="Q148" s="245">
        <v>2</v>
      </c>
      <c r="R148" s="97">
        <f t="shared" si="25"/>
        <v>8</v>
      </c>
      <c r="S148" s="97">
        <f t="shared" si="26"/>
        <v>0.61538461538461542</v>
      </c>
      <c r="T148" s="98">
        <f t="shared" si="27"/>
        <v>9.9458201447614123E-6</v>
      </c>
      <c r="U148" s="100">
        <f t="shared" si="28"/>
        <v>0.99979362423199591</v>
      </c>
    </row>
    <row r="149" spans="3:21" x14ac:dyDescent="0.2">
      <c r="C149" s="99">
        <v>72</v>
      </c>
      <c r="D149" s="95" t="s">
        <v>109</v>
      </c>
      <c r="E149" s="96">
        <v>0</v>
      </c>
      <c r="F149" s="96">
        <v>0</v>
      </c>
      <c r="G149" s="96">
        <v>0</v>
      </c>
      <c r="H149" s="96">
        <v>0</v>
      </c>
      <c r="I149" s="96">
        <v>0</v>
      </c>
      <c r="J149" s="96">
        <v>0</v>
      </c>
      <c r="K149" s="96">
        <v>0</v>
      </c>
      <c r="L149" s="96">
        <v>0</v>
      </c>
      <c r="M149" s="96">
        <v>3</v>
      </c>
      <c r="N149" s="96">
        <v>2</v>
      </c>
      <c r="O149" s="245">
        <v>0</v>
      </c>
      <c r="P149" s="245">
        <v>2</v>
      </c>
      <c r="Q149" s="245">
        <v>21</v>
      </c>
      <c r="R149" s="97">
        <f t="shared" si="25"/>
        <v>28</v>
      </c>
      <c r="S149" s="97">
        <f t="shared" si="26"/>
        <v>2.1538461538461537</v>
      </c>
      <c r="T149" s="98">
        <f t="shared" si="27"/>
        <v>3.481037050666494E-5</v>
      </c>
      <c r="U149" s="100">
        <f t="shared" si="28"/>
        <v>0.99982843460250259</v>
      </c>
    </row>
    <row r="150" spans="3:21" x14ac:dyDescent="0.2">
      <c r="C150" s="99">
        <v>73</v>
      </c>
      <c r="D150" s="95" t="s">
        <v>110</v>
      </c>
      <c r="E150" s="96">
        <v>0</v>
      </c>
      <c r="F150" s="96">
        <v>0</v>
      </c>
      <c r="G150" s="96">
        <v>0</v>
      </c>
      <c r="H150" s="96">
        <v>0</v>
      </c>
      <c r="I150" s="96">
        <v>0</v>
      </c>
      <c r="J150" s="96">
        <v>0</v>
      </c>
      <c r="K150" s="96">
        <v>0</v>
      </c>
      <c r="L150" s="96">
        <v>0</v>
      </c>
      <c r="M150" s="96">
        <v>0</v>
      </c>
      <c r="N150" s="96">
        <v>4</v>
      </c>
      <c r="O150" s="245">
        <v>0</v>
      </c>
      <c r="P150" s="245">
        <v>0</v>
      </c>
      <c r="Q150" s="245">
        <v>0</v>
      </c>
      <c r="R150" s="97">
        <f t="shared" si="25"/>
        <v>4</v>
      </c>
      <c r="S150" s="97">
        <f t="shared" si="26"/>
        <v>0.30769230769230771</v>
      </c>
      <c r="T150" s="98">
        <f t="shared" si="27"/>
        <v>4.9729100723807061E-6</v>
      </c>
      <c r="U150" s="100">
        <f t="shared" si="28"/>
        <v>0.99983340751257499</v>
      </c>
    </row>
    <row r="151" spans="3:21" x14ac:dyDescent="0.2">
      <c r="C151" s="99">
        <v>74</v>
      </c>
      <c r="D151" s="95" t="s">
        <v>111</v>
      </c>
      <c r="E151" s="96">
        <v>0</v>
      </c>
      <c r="F151" s="96">
        <v>0</v>
      </c>
      <c r="G151" s="96">
        <v>0</v>
      </c>
      <c r="H151" s="96">
        <v>0</v>
      </c>
      <c r="I151" s="96">
        <v>0</v>
      </c>
      <c r="J151" s="96">
        <v>0</v>
      </c>
      <c r="K151" s="96">
        <v>0</v>
      </c>
      <c r="L151" s="96">
        <v>0</v>
      </c>
      <c r="M151" s="96">
        <v>2</v>
      </c>
      <c r="N151" s="96">
        <v>1</v>
      </c>
      <c r="O151" s="245">
        <v>1</v>
      </c>
      <c r="P151" s="245">
        <v>69</v>
      </c>
      <c r="Q151" s="245">
        <v>4</v>
      </c>
      <c r="R151" s="97">
        <f t="shared" si="25"/>
        <v>77</v>
      </c>
      <c r="S151" s="97">
        <f t="shared" si="26"/>
        <v>5.9230769230769234</v>
      </c>
      <c r="T151" s="98">
        <f t="shared" si="27"/>
        <v>9.5728518893328589E-5</v>
      </c>
      <c r="U151" s="100">
        <f t="shared" si="28"/>
        <v>0.99992913603146827</v>
      </c>
    </row>
    <row r="152" spans="3:21" x14ac:dyDescent="0.2">
      <c r="C152" s="99">
        <v>75</v>
      </c>
      <c r="D152" s="95" t="s">
        <v>112</v>
      </c>
      <c r="E152" s="96">
        <v>0</v>
      </c>
      <c r="F152" s="96">
        <v>0</v>
      </c>
      <c r="G152" s="96">
        <v>0</v>
      </c>
      <c r="H152" s="96">
        <v>0</v>
      </c>
      <c r="I152" s="96">
        <v>0</v>
      </c>
      <c r="J152" s="96">
        <v>0</v>
      </c>
      <c r="K152" s="96">
        <v>0</v>
      </c>
      <c r="L152" s="96">
        <v>0</v>
      </c>
      <c r="M152" s="96">
        <v>2</v>
      </c>
      <c r="N152" s="96">
        <v>2</v>
      </c>
      <c r="O152" s="245">
        <v>0</v>
      </c>
      <c r="P152" s="245">
        <v>0</v>
      </c>
      <c r="Q152" s="245">
        <v>3</v>
      </c>
      <c r="R152" s="97">
        <f t="shared" si="25"/>
        <v>7</v>
      </c>
      <c r="S152" s="97">
        <f t="shared" si="26"/>
        <v>0.53846153846153844</v>
      </c>
      <c r="T152" s="98">
        <f t="shared" si="27"/>
        <v>8.7025926266662351E-6</v>
      </c>
      <c r="U152" s="100">
        <f t="shared" si="28"/>
        <v>0.99993783862409491</v>
      </c>
    </row>
    <row r="153" spans="3:21" x14ac:dyDescent="0.2">
      <c r="C153" s="99">
        <v>76</v>
      </c>
      <c r="D153" s="95" t="s">
        <v>113</v>
      </c>
      <c r="E153" s="96">
        <v>0</v>
      </c>
      <c r="F153" s="96">
        <v>0</v>
      </c>
      <c r="G153" s="96">
        <v>0</v>
      </c>
      <c r="H153" s="96">
        <v>0</v>
      </c>
      <c r="I153" s="96">
        <v>0</v>
      </c>
      <c r="J153" s="96">
        <v>0</v>
      </c>
      <c r="K153" s="96">
        <v>0</v>
      </c>
      <c r="L153" s="96">
        <v>0</v>
      </c>
      <c r="M153" s="96">
        <v>0</v>
      </c>
      <c r="N153" s="96">
        <v>3</v>
      </c>
      <c r="O153" s="245">
        <v>0</v>
      </c>
      <c r="P153" s="245">
        <v>0</v>
      </c>
      <c r="Q153" s="245">
        <v>0</v>
      </c>
      <c r="R153" s="97">
        <f t="shared" si="25"/>
        <v>3</v>
      </c>
      <c r="S153" s="97">
        <f t="shared" si="26"/>
        <v>0.23076923076923078</v>
      </c>
      <c r="T153" s="98">
        <f t="shared" si="27"/>
        <v>3.7296825542855294E-6</v>
      </c>
      <c r="U153" s="100">
        <f t="shared" si="28"/>
        <v>0.99994156830664915</v>
      </c>
    </row>
    <row r="154" spans="3:21" x14ac:dyDescent="0.2">
      <c r="C154" s="99">
        <v>77</v>
      </c>
      <c r="D154" s="95" t="s">
        <v>114</v>
      </c>
      <c r="E154" s="96">
        <v>0</v>
      </c>
      <c r="F154" s="96">
        <v>0</v>
      </c>
      <c r="G154" s="96">
        <v>0</v>
      </c>
      <c r="H154" s="96">
        <v>0</v>
      </c>
      <c r="I154" s="96">
        <v>0</v>
      </c>
      <c r="J154" s="96">
        <v>0</v>
      </c>
      <c r="K154" s="96">
        <v>0</v>
      </c>
      <c r="L154" s="96">
        <v>0</v>
      </c>
      <c r="M154" s="96">
        <v>2</v>
      </c>
      <c r="N154" s="96">
        <v>1</v>
      </c>
      <c r="O154" s="245">
        <v>0</v>
      </c>
      <c r="P154" s="245">
        <v>1</v>
      </c>
      <c r="Q154" s="245">
        <v>1</v>
      </c>
      <c r="R154" s="97">
        <f t="shared" si="25"/>
        <v>5</v>
      </c>
      <c r="S154" s="97">
        <f t="shared" si="26"/>
        <v>0.38461538461538464</v>
      </c>
      <c r="T154" s="98">
        <f t="shared" si="27"/>
        <v>6.2161375904758824E-6</v>
      </c>
      <c r="U154" s="100">
        <f t="shared" si="28"/>
        <v>0.9999477844442396</v>
      </c>
    </row>
    <row r="155" spans="3:21" x14ac:dyDescent="0.2">
      <c r="C155" s="99">
        <v>78</v>
      </c>
      <c r="D155" s="95" t="s">
        <v>115</v>
      </c>
      <c r="E155" s="96">
        <v>0</v>
      </c>
      <c r="F155" s="96">
        <v>0</v>
      </c>
      <c r="G155" s="96">
        <v>0</v>
      </c>
      <c r="H155" s="96">
        <v>0</v>
      </c>
      <c r="I155" s="96">
        <v>0</v>
      </c>
      <c r="J155" s="96">
        <v>0</v>
      </c>
      <c r="K155" s="96">
        <v>0</v>
      </c>
      <c r="L155" s="96">
        <v>0</v>
      </c>
      <c r="M155" s="96">
        <v>3</v>
      </c>
      <c r="N155" s="96">
        <v>0</v>
      </c>
      <c r="O155" s="245">
        <v>0</v>
      </c>
      <c r="P155" s="245">
        <v>6</v>
      </c>
      <c r="Q155" s="245">
        <v>4</v>
      </c>
      <c r="R155" s="97">
        <f t="shared" si="25"/>
        <v>13</v>
      </c>
      <c r="S155" s="97">
        <f t="shared" si="26"/>
        <v>1</v>
      </c>
      <c r="T155" s="98">
        <f t="shared" si="27"/>
        <v>1.6161957735237295E-5</v>
      </c>
      <c r="U155" s="100">
        <f t="shared" si="28"/>
        <v>0.99996394640197483</v>
      </c>
    </row>
    <row r="156" spans="3:21" x14ac:dyDescent="0.2">
      <c r="C156" s="99">
        <v>79</v>
      </c>
      <c r="D156" s="95" t="s">
        <v>116</v>
      </c>
      <c r="E156" s="96">
        <v>0</v>
      </c>
      <c r="F156" s="96">
        <v>0</v>
      </c>
      <c r="G156" s="96">
        <v>0</v>
      </c>
      <c r="H156" s="96">
        <v>0</v>
      </c>
      <c r="I156" s="96">
        <v>0</v>
      </c>
      <c r="J156" s="96">
        <v>0</v>
      </c>
      <c r="K156" s="96">
        <v>0</v>
      </c>
      <c r="L156" s="96">
        <v>0</v>
      </c>
      <c r="M156" s="96">
        <v>2</v>
      </c>
      <c r="N156" s="96">
        <v>0</v>
      </c>
      <c r="O156" s="245">
        <v>0</v>
      </c>
      <c r="P156" s="245">
        <v>2</v>
      </c>
      <c r="Q156" s="245">
        <v>0</v>
      </c>
      <c r="R156" s="97">
        <f t="shared" si="25"/>
        <v>4</v>
      </c>
      <c r="S156" s="97">
        <f t="shared" si="26"/>
        <v>0.30769230769230771</v>
      </c>
      <c r="T156" s="98">
        <f t="shared" si="27"/>
        <v>4.9729100723807061E-6</v>
      </c>
      <c r="U156" s="100">
        <f t="shared" si="28"/>
        <v>0.99996891931204723</v>
      </c>
    </row>
    <row r="157" spans="3:21" x14ac:dyDescent="0.2">
      <c r="C157" s="99">
        <v>80</v>
      </c>
      <c r="D157" s="95" t="s">
        <v>117</v>
      </c>
      <c r="E157" s="96">
        <v>0</v>
      </c>
      <c r="F157" s="96">
        <v>0</v>
      </c>
      <c r="G157" s="96">
        <v>0</v>
      </c>
      <c r="H157" s="96">
        <v>0</v>
      </c>
      <c r="I157" s="96">
        <v>0</v>
      </c>
      <c r="J157" s="96">
        <v>0</v>
      </c>
      <c r="K157" s="96">
        <v>0</v>
      </c>
      <c r="L157" s="96">
        <v>0</v>
      </c>
      <c r="M157" s="96">
        <v>2</v>
      </c>
      <c r="N157" s="96">
        <v>0</v>
      </c>
      <c r="O157" s="245">
        <v>0</v>
      </c>
      <c r="P157" s="245">
        <v>1</v>
      </c>
      <c r="Q157" s="245">
        <v>6</v>
      </c>
      <c r="R157" s="97">
        <f t="shared" si="25"/>
        <v>9</v>
      </c>
      <c r="S157" s="97">
        <f t="shared" si="26"/>
        <v>0.69230769230769229</v>
      </c>
      <c r="T157" s="98">
        <f t="shared" si="27"/>
        <v>1.1189047662856589E-5</v>
      </c>
      <c r="U157" s="100">
        <f t="shared" si="28"/>
        <v>0.99998010835971007</v>
      </c>
    </row>
    <row r="158" spans="3:21" x14ac:dyDescent="0.2">
      <c r="C158" s="99">
        <v>81</v>
      </c>
      <c r="D158" s="95" t="s">
        <v>118</v>
      </c>
      <c r="E158" s="96">
        <v>0</v>
      </c>
      <c r="F158" s="96">
        <v>0</v>
      </c>
      <c r="G158" s="96">
        <v>0</v>
      </c>
      <c r="H158" s="96">
        <v>0</v>
      </c>
      <c r="I158" s="96">
        <v>0</v>
      </c>
      <c r="J158" s="96">
        <v>0</v>
      </c>
      <c r="K158" s="96">
        <v>0</v>
      </c>
      <c r="L158" s="96">
        <v>0</v>
      </c>
      <c r="M158" s="96">
        <v>1</v>
      </c>
      <c r="N158" s="96">
        <v>0</v>
      </c>
      <c r="O158" s="245">
        <v>0</v>
      </c>
      <c r="P158" s="245">
        <v>4</v>
      </c>
      <c r="Q158" s="245">
        <v>2</v>
      </c>
      <c r="R158" s="97">
        <f t="shared" si="25"/>
        <v>7</v>
      </c>
      <c r="S158" s="97">
        <f t="shared" si="26"/>
        <v>0.53846153846153844</v>
      </c>
      <c r="T158" s="98">
        <f t="shared" si="27"/>
        <v>8.7025926266662351E-6</v>
      </c>
      <c r="U158" s="100">
        <f t="shared" si="28"/>
        <v>0.99998881095233672</v>
      </c>
    </row>
    <row r="159" spans="3:21" x14ac:dyDescent="0.2">
      <c r="C159" s="99">
        <v>82</v>
      </c>
      <c r="D159" s="95" t="s">
        <v>119</v>
      </c>
      <c r="E159" s="96">
        <v>0</v>
      </c>
      <c r="F159" s="96">
        <v>0</v>
      </c>
      <c r="G159" s="96">
        <v>0</v>
      </c>
      <c r="H159" s="96">
        <v>0</v>
      </c>
      <c r="I159" s="96">
        <v>0</v>
      </c>
      <c r="J159" s="96">
        <v>0</v>
      </c>
      <c r="K159" s="96">
        <v>0</v>
      </c>
      <c r="L159" s="96">
        <v>0</v>
      </c>
      <c r="M159" s="96">
        <v>1</v>
      </c>
      <c r="N159" s="96">
        <v>0</v>
      </c>
      <c r="O159" s="245">
        <v>0</v>
      </c>
      <c r="P159" s="245">
        <v>0</v>
      </c>
      <c r="Q159" s="245">
        <v>0</v>
      </c>
      <c r="R159" s="97">
        <f t="shared" si="25"/>
        <v>1</v>
      </c>
      <c r="S159" s="97">
        <f t="shared" si="26"/>
        <v>7.6923076923076927E-2</v>
      </c>
      <c r="T159" s="98">
        <f t="shared" si="27"/>
        <v>1.2432275180951765E-6</v>
      </c>
      <c r="U159" s="100">
        <f t="shared" si="28"/>
        <v>0.99999005417985476</v>
      </c>
    </row>
    <row r="160" spans="3:21" x14ac:dyDescent="0.2">
      <c r="C160" s="99">
        <v>83</v>
      </c>
      <c r="D160" s="95" t="s">
        <v>120</v>
      </c>
      <c r="E160" s="96">
        <v>0</v>
      </c>
      <c r="F160" s="96">
        <v>0</v>
      </c>
      <c r="G160" s="96">
        <v>0</v>
      </c>
      <c r="H160" s="96">
        <v>0</v>
      </c>
      <c r="I160" s="96">
        <v>0</v>
      </c>
      <c r="J160" s="96">
        <v>0</v>
      </c>
      <c r="K160" s="96">
        <v>0</v>
      </c>
      <c r="L160" s="96">
        <v>0</v>
      </c>
      <c r="M160" s="96">
        <v>1</v>
      </c>
      <c r="N160" s="96">
        <v>0</v>
      </c>
      <c r="O160" s="245">
        <v>0</v>
      </c>
      <c r="P160" s="245">
        <v>0</v>
      </c>
      <c r="Q160" s="245">
        <v>1</v>
      </c>
      <c r="R160" s="97">
        <f t="shared" si="25"/>
        <v>2</v>
      </c>
      <c r="S160" s="97">
        <f t="shared" si="26"/>
        <v>0.15384615384615385</v>
      </c>
      <c r="T160" s="98">
        <f t="shared" si="27"/>
        <v>2.4864550361903531E-6</v>
      </c>
      <c r="U160" s="100">
        <f t="shared" si="28"/>
        <v>0.99999254063489096</v>
      </c>
    </row>
    <row r="161" spans="3:21" x14ac:dyDescent="0.2">
      <c r="C161" s="99">
        <v>84</v>
      </c>
      <c r="D161" s="95" t="s">
        <v>121</v>
      </c>
      <c r="E161" s="96">
        <v>0</v>
      </c>
      <c r="F161" s="96">
        <v>1</v>
      </c>
      <c r="G161" s="96">
        <v>0</v>
      </c>
      <c r="H161" s="96">
        <v>0</v>
      </c>
      <c r="I161" s="96">
        <v>0</v>
      </c>
      <c r="J161" s="96">
        <v>0</v>
      </c>
      <c r="K161" s="96">
        <v>0</v>
      </c>
      <c r="L161" s="96">
        <v>0</v>
      </c>
      <c r="M161" s="96">
        <v>0</v>
      </c>
      <c r="N161" s="96">
        <v>0</v>
      </c>
      <c r="O161" s="245">
        <v>0</v>
      </c>
      <c r="P161" s="245">
        <v>0</v>
      </c>
      <c r="Q161" s="245">
        <v>3</v>
      </c>
      <c r="R161" s="97">
        <f t="shared" si="25"/>
        <v>4</v>
      </c>
      <c r="S161" s="97">
        <f t="shared" si="26"/>
        <v>0.30769230769230771</v>
      </c>
      <c r="T161" s="98">
        <f t="shared" si="27"/>
        <v>4.9729100723807061E-6</v>
      </c>
      <c r="U161" s="100">
        <f t="shared" si="28"/>
        <v>0.99999751354496336</v>
      </c>
    </row>
    <row r="162" spans="3:21" x14ac:dyDescent="0.2">
      <c r="C162" s="99">
        <v>85</v>
      </c>
      <c r="D162" s="95" t="s">
        <v>122</v>
      </c>
      <c r="E162" s="96">
        <v>0</v>
      </c>
      <c r="F162" s="96">
        <v>0</v>
      </c>
      <c r="G162" s="96">
        <v>0</v>
      </c>
      <c r="H162" s="96">
        <v>0</v>
      </c>
      <c r="I162" s="96">
        <v>0</v>
      </c>
      <c r="J162" s="96">
        <v>0</v>
      </c>
      <c r="K162" s="96">
        <v>0</v>
      </c>
      <c r="L162" s="96">
        <v>0</v>
      </c>
      <c r="M162" s="96">
        <v>0</v>
      </c>
      <c r="N162" s="96">
        <v>1</v>
      </c>
      <c r="O162" s="245">
        <v>0</v>
      </c>
      <c r="P162" s="245">
        <v>0</v>
      </c>
      <c r="Q162" s="245">
        <v>1</v>
      </c>
      <c r="R162" s="97">
        <f t="shared" si="25"/>
        <v>2</v>
      </c>
      <c r="S162" s="97">
        <f t="shared" si="26"/>
        <v>0.15384615384615385</v>
      </c>
      <c r="T162" s="98">
        <f t="shared" si="27"/>
        <v>2.4864550361903531E-6</v>
      </c>
      <c r="U162" s="100">
        <f t="shared" si="28"/>
        <v>0.99999999999999956</v>
      </c>
    </row>
    <row r="163" spans="3:21" x14ac:dyDescent="0.2">
      <c r="C163" s="306"/>
      <c r="D163" s="303" t="s">
        <v>1</v>
      </c>
      <c r="E163" s="97">
        <f t="shared" ref="E163:R163" si="29">SUM(E78:E162)</f>
        <v>55209</v>
      </c>
      <c r="F163" s="97">
        <f t="shared" si="29"/>
        <v>49508</v>
      </c>
      <c r="G163" s="97">
        <f t="shared" si="29"/>
        <v>58395</v>
      </c>
      <c r="H163" s="97">
        <f t="shared" si="29"/>
        <v>68140</v>
      </c>
      <c r="I163" s="97">
        <f t="shared" si="29"/>
        <v>39100</v>
      </c>
      <c r="J163" s="97">
        <f t="shared" si="29"/>
        <v>43891</v>
      </c>
      <c r="K163" s="97">
        <f t="shared" si="29"/>
        <v>41523</v>
      </c>
      <c r="L163" s="97">
        <f t="shared" si="29"/>
        <v>61999</v>
      </c>
      <c r="M163" s="97">
        <f t="shared" si="29"/>
        <v>56601</v>
      </c>
      <c r="N163" s="97">
        <f t="shared" si="29"/>
        <v>77028</v>
      </c>
      <c r="O163" s="97">
        <f t="shared" si="29"/>
        <v>80261</v>
      </c>
      <c r="P163" s="97">
        <f t="shared" si="29"/>
        <v>91427</v>
      </c>
      <c r="Q163" s="97">
        <f t="shared" si="29"/>
        <v>81276</v>
      </c>
      <c r="R163" s="97">
        <f t="shared" si="29"/>
        <v>804358</v>
      </c>
      <c r="S163" s="97">
        <f>AVERAGE(E163:O163)</f>
        <v>57423.181818181816</v>
      </c>
      <c r="T163" s="98">
        <f t="shared" si="27"/>
        <v>1</v>
      </c>
      <c r="U163" s="307" t="s">
        <v>26</v>
      </c>
    </row>
    <row r="164" spans="3:21" x14ac:dyDescent="0.2">
      <c r="C164" s="308" t="s">
        <v>329</v>
      </c>
      <c r="D164" s="308"/>
      <c r="E164" s="309"/>
      <c r="F164" s="309"/>
      <c r="G164" s="309"/>
      <c r="H164" s="309"/>
      <c r="I164" s="309"/>
      <c r="J164" s="309"/>
      <c r="K164" s="309"/>
      <c r="L164" s="309"/>
      <c r="M164" s="309"/>
      <c r="N164" s="309"/>
      <c r="O164" s="310"/>
      <c r="P164" s="310"/>
      <c r="Q164" s="310"/>
      <c r="R164" s="311"/>
      <c r="S164" s="311"/>
      <c r="T164" s="309"/>
      <c r="U164" s="309"/>
    </row>
  </sheetData>
  <mergeCells count="8">
    <mergeCell ref="C76:U76"/>
    <mergeCell ref="D49:S49"/>
    <mergeCell ref="D54:E54"/>
    <mergeCell ref="C29:S29"/>
    <mergeCell ref="C4:T4"/>
    <mergeCell ref="C14:T14"/>
    <mergeCell ref="C21:T21"/>
    <mergeCell ref="C23:T23"/>
  </mergeCells>
  <pageMargins left="0.39370078740157483" right="0.39370078740157483" top="0.39370078740157483" bottom="0.39370078740157483" header="0.31496062992125984" footer="0.31496062992125984"/>
  <pageSetup paperSize="9" scale="85" orientation="landscape" horizontalDpi="4294967294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B1:U42"/>
  <sheetViews>
    <sheetView workbookViewId="0">
      <selection activeCell="S16" sqref="S16"/>
    </sheetView>
  </sheetViews>
  <sheetFormatPr defaultColWidth="9.140625" defaultRowHeight="15" x14ac:dyDescent="0.25"/>
  <cols>
    <col min="1" max="1" width="2.42578125" style="5" customWidth="1"/>
    <col min="2" max="2" width="50.140625" style="113" bestFit="1" customWidth="1"/>
    <col min="3" max="17" width="9.140625" style="114"/>
    <col min="18" max="19" width="9.140625" style="5"/>
    <col min="20" max="20" width="14.140625" style="5" customWidth="1"/>
    <col min="21" max="21" width="117.140625" style="5" customWidth="1"/>
    <col min="22" max="16384" width="9.140625" style="5"/>
  </cols>
  <sheetData>
    <row r="1" spans="2:18" ht="15" customHeight="1" x14ac:dyDescent="0.25">
      <c r="B1" s="409" t="s">
        <v>325</v>
      </c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277"/>
      <c r="Q1" s="277"/>
    </row>
    <row r="2" spans="2:18" s="105" customFormat="1" x14ac:dyDescent="0.25">
      <c r="B2" s="116" t="s">
        <v>195</v>
      </c>
      <c r="C2" s="108">
        <v>2007</v>
      </c>
      <c r="D2" s="108">
        <v>2008</v>
      </c>
      <c r="E2" s="108">
        <v>2009</v>
      </c>
      <c r="F2" s="108">
        <v>2010</v>
      </c>
      <c r="G2" s="108">
        <v>2011</v>
      </c>
      <c r="H2" s="108">
        <v>2012</v>
      </c>
      <c r="I2" s="108">
        <v>2013</v>
      </c>
      <c r="J2" s="108">
        <v>2014</v>
      </c>
      <c r="K2" s="108">
        <v>2015</v>
      </c>
      <c r="L2" s="108">
        <v>2016</v>
      </c>
      <c r="M2" s="109">
        <v>2017</v>
      </c>
      <c r="N2" s="109">
        <v>2018</v>
      </c>
      <c r="O2" s="109">
        <v>2019</v>
      </c>
      <c r="P2" s="108">
        <v>2020</v>
      </c>
      <c r="Q2" s="108">
        <v>2021</v>
      </c>
      <c r="R2" s="378">
        <v>2022</v>
      </c>
    </row>
    <row r="3" spans="2:18" s="115" customFormat="1" x14ac:dyDescent="0.25">
      <c r="B3" s="117" t="s">
        <v>184</v>
      </c>
      <c r="C3" s="102">
        <v>411</v>
      </c>
      <c r="D3" s="102">
        <v>199</v>
      </c>
      <c r="E3" s="102">
        <v>207</v>
      </c>
      <c r="F3" s="102">
        <v>235</v>
      </c>
      <c r="G3" s="102">
        <v>234</v>
      </c>
      <c r="H3" s="102">
        <v>258</v>
      </c>
      <c r="I3" s="102">
        <v>280</v>
      </c>
      <c r="J3" s="102">
        <v>307</v>
      </c>
      <c r="K3" s="102">
        <v>315</v>
      </c>
      <c r="L3" s="102" t="s">
        <v>26</v>
      </c>
      <c r="M3" s="110">
        <v>304</v>
      </c>
      <c r="N3" s="110">
        <v>344</v>
      </c>
      <c r="O3" s="110">
        <v>387</v>
      </c>
      <c r="P3" s="379">
        <v>379</v>
      </c>
      <c r="Q3" s="102">
        <v>447</v>
      </c>
      <c r="R3" s="102">
        <v>469</v>
      </c>
    </row>
    <row r="4" spans="2:18" s="115" customFormat="1" x14ac:dyDescent="0.25">
      <c r="B4" s="117" t="s">
        <v>185</v>
      </c>
      <c r="C4" s="102">
        <v>343</v>
      </c>
      <c r="D4" s="102">
        <v>178</v>
      </c>
      <c r="E4" s="102">
        <v>171</v>
      </c>
      <c r="F4" s="102">
        <v>173</v>
      </c>
      <c r="G4" s="102">
        <v>190</v>
      </c>
      <c r="H4" s="102">
        <v>279</v>
      </c>
      <c r="I4" s="102">
        <v>337</v>
      </c>
      <c r="J4" s="102">
        <v>354</v>
      </c>
      <c r="K4" s="102">
        <v>256</v>
      </c>
      <c r="L4" s="102" t="s">
        <v>26</v>
      </c>
      <c r="M4" s="110">
        <v>245</v>
      </c>
      <c r="N4" s="110">
        <v>292</v>
      </c>
      <c r="O4" s="110">
        <v>298</v>
      </c>
      <c r="P4" s="379">
        <v>281</v>
      </c>
      <c r="Q4" s="102">
        <v>243</v>
      </c>
      <c r="R4" s="102">
        <v>226</v>
      </c>
    </row>
    <row r="5" spans="2:18" s="115" customFormat="1" x14ac:dyDescent="0.25">
      <c r="B5" s="199" t="s">
        <v>246</v>
      </c>
      <c r="C5" s="200" t="s">
        <v>26</v>
      </c>
      <c r="D5" s="201">
        <v>5953</v>
      </c>
      <c r="E5" s="201">
        <v>4840</v>
      </c>
      <c r="F5" s="201">
        <v>5829</v>
      </c>
      <c r="G5" s="201">
        <v>5943</v>
      </c>
      <c r="H5" s="201">
        <v>8991</v>
      </c>
      <c r="I5" s="201">
        <v>10813</v>
      </c>
      <c r="J5" s="201">
        <v>11290</v>
      </c>
      <c r="K5" s="201">
        <v>8391</v>
      </c>
      <c r="L5" s="200" t="s">
        <v>26</v>
      </c>
      <c r="M5" s="202">
        <v>9317</v>
      </c>
      <c r="N5" s="224">
        <v>10867</v>
      </c>
      <c r="O5" s="202">
        <v>10546</v>
      </c>
      <c r="P5" s="380">
        <v>10592</v>
      </c>
      <c r="Q5" s="201">
        <v>8802</v>
      </c>
      <c r="R5" s="335">
        <v>8085</v>
      </c>
    </row>
    <row r="6" spans="2:18" s="115" customFormat="1" x14ac:dyDescent="0.25">
      <c r="B6" s="199" t="s">
        <v>247</v>
      </c>
      <c r="C6" s="200" t="s">
        <v>26</v>
      </c>
      <c r="D6" s="201">
        <v>13253</v>
      </c>
      <c r="E6" s="201">
        <v>11203</v>
      </c>
      <c r="F6" s="201">
        <v>12686</v>
      </c>
      <c r="G6" s="201">
        <v>15656</v>
      </c>
      <c r="H6" s="201">
        <v>21367</v>
      </c>
      <c r="I6" s="201">
        <v>25503</v>
      </c>
      <c r="J6" s="201">
        <v>27146</v>
      </c>
      <c r="K6" s="201">
        <v>20264</v>
      </c>
      <c r="L6" s="200" t="s">
        <v>26</v>
      </c>
      <c r="M6" s="202">
        <v>22227</v>
      </c>
      <c r="N6" s="224">
        <v>25725</v>
      </c>
      <c r="O6" s="202">
        <v>24959</v>
      </c>
      <c r="P6" s="380">
        <v>25086</v>
      </c>
      <c r="Q6" s="201">
        <v>21101</v>
      </c>
      <c r="R6" s="335">
        <v>19631</v>
      </c>
    </row>
    <row r="7" spans="2:18" s="115" customFormat="1" x14ac:dyDescent="0.25">
      <c r="B7" s="117" t="s">
        <v>186</v>
      </c>
      <c r="C7" s="102" t="s">
        <v>26</v>
      </c>
      <c r="D7" s="102" t="s">
        <v>26</v>
      </c>
      <c r="E7" s="102">
        <v>1</v>
      </c>
      <c r="F7" s="102">
        <v>2</v>
      </c>
      <c r="G7" s="102">
        <v>1</v>
      </c>
      <c r="H7" s="102">
        <v>3</v>
      </c>
      <c r="I7" s="102">
        <v>4</v>
      </c>
      <c r="J7" s="102">
        <v>6</v>
      </c>
      <c r="K7" s="102">
        <v>8</v>
      </c>
      <c r="L7" s="102" t="s">
        <v>26</v>
      </c>
      <c r="M7" s="110">
        <v>8</v>
      </c>
      <c r="N7" s="110">
        <v>11</v>
      </c>
      <c r="O7" s="110">
        <v>13</v>
      </c>
      <c r="P7" s="379">
        <v>12</v>
      </c>
      <c r="Q7" s="102">
        <v>16</v>
      </c>
      <c r="R7" s="102">
        <v>17</v>
      </c>
    </row>
    <row r="8" spans="2:18" s="115" customFormat="1" x14ac:dyDescent="0.25">
      <c r="B8" s="117" t="s">
        <v>187</v>
      </c>
      <c r="C8" s="102" t="s">
        <v>26</v>
      </c>
      <c r="D8" s="102" t="s">
        <v>26</v>
      </c>
      <c r="E8" s="102">
        <v>21</v>
      </c>
      <c r="F8" s="102">
        <v>51</v>
      </c>
      <c r="G8" s="102">
        <v>114</v>
      </c>
      <c r="H8" s="102">
        <v>142</v>
      </c>
      <c r="I8" s="102">
        <v>140</v>
      </c>
      <c r="J8" s="102">
        <v>170</v>
      </c>
      <c r="K8" s="102">
        <v>199</v>
      </c>
      <c r="L8" s="102" t="s">
        <v>26</v>
      </c>
      <c r="M8" s="110">
        <v>87</v>
      </c>
      <c r="N8" s="110">
        <v>114</v>
      </c>
      <c r="O8" s="110">
        <v>116</v>
      </c>
      <c r="P8" s="379">
        <v>119</v>
      </c>
      <c r="Q8" s="102">
        <v>177</v>
      </c>
      <c r="R8" s="102">
        <v>218</v>
      </c>
    </row>
    <row r="9" spans="2:18" s="115" customFormat="1" x14ac:dyDescent="0.25">
      <c r="B9" s="117" t="s">
        <v>188</v>
      </c>
      <c r="C9" s="102">
        <v>5</v>
      </c>
      <c r="D9" s="102">
        <v>6</v>
      </c>
      <c r="E9" s="102">
        <v>5</v>
      </c>
      <c r="F9" s="102">
        <v>3</v>
      </c>
      <c r="G9" s="102">
        <v>3</v>
      </c>
      <c r="H9" s="102">
        <v>2</v>
      </c>
      <c r="I9" s="102">
        <v>3</v>
      </c>
      <c r="J9" s="102">
        <v>1</v>
      </c>
      <c r="K9" s="102" t="s">
        <v>26</v>
      </c>
      <c r="L9" s="102" t="s">
        <v>26</v>
      </c>
      <c r="M9" s="110">
        <v>0</v>
      </c>
      <c r="N9" s="110">
        <v>0</v>
      </c>
      <c r="O9" s="110">
        <v>0</v>
      </c>
      <c r="P9" s="379">
        <v>0</v>
      </c>
      <c r="Q9" s="102">
        <v>1</v>
      </c>
      <c r="R9" s="102">
        <v>1</v>
      </c>
    </row>
    <row r="10" spans="2:18" s="115" customFormat="1" x14ac:dyDescent="0.25">
      <c r="B10" s="117" t="s">
        <v>189</v>
      </c>
      <c r="C10" s="102">
        <v>184</v>
      </c>
      <c r="D10" s="102">
        <v>107</v>
      </c>
      <c r="E10" s="102">
        <v>126</v>
      </c>
      <c r="F10" s="102">
        <v>144</v>
      </c>
      <c r="G10" s="102">
        <v>150</v>
      </c>
      <c r="H10" s="102">
        <v>155</v>
      </c>
      <c r="I10" s="102">
        <v>153</v>
      </c>
      <c r="J10" s="102">
        <v>167</v>
      </c>
      <c r="K10" s="102">
        <v>157</v>
      </c>
      <c r="L10" s="102" t="s">
        <v>26</v>
      </c>
      <c r="M10" s="110">
        <v>149</v>
      </c>
      <c r="N10" s="110">
        <v>167</v>
      </c>
      <c r="O10" s="110">
        <v>188</v>
      </c>
      <c r="P10" s="379">
        <v>188</v>
      </c>
      <c r="Q10" s="102">
        <v>192</v>
      </c>
      <c r="R10" s="102">
        <v>207</v>
      </c>
    </row>
    <row r="11" spans="2:18" s="115" customFormat="1" x14ac:dyDescent="0.25">
      <c r="B11" s="117" t="s">
        <v>190</v>
      </c>
      <c r="C11" s="102" t="s">
        <v>26</v>
      </c>
      <c r="D11" s="102" t="s">
        <v>26</v>
      </c>
      <c r="E11" s="102">
        <v>1</v>
      </c>
      <c r="F11" s="102">
        <v>12</v>
      </c>
      <c r="G11" s="102">
        <v>20</v>
      </c>
      <c r="H11" s="102">
        <v>22</v>
      </c>
      <c r="I11" s="102">
        <v>40</v>
      </c>
      <c r="J11" s="102">
        <v>71</v>
      </c>
      <c r="K11" s="102">
        <v>89</v>
      </c>
      <c r="L11" s="102" t="s">
        <v>26</v>
      </c>
      <c r="M11" s="110">
        <v>79</v>
      </c>
      <c r="N11" s="110">
        <v>75</v>
      </c>
      <c r="O11" s="110">
        <v>89</v>
      </c>
      <c r="P11" s="379">
        <v>64</v>
      </c>
      <c r="Q11" s="102">
        <v>48</v>
      </c>
      <c r="R11" s="102">
        <v>54</v>
      </c>
    </row>
    <row r="12" spans="2:18" s="115" customFormat="1" x14ac:dyDescent="0.25">
      <c r="B12" s="117" t="s">
        <v>191</v>
      </c>
      <c r="C12" s="102">
        <v>45</v>
      </c>
      <c r="D12" s="102">
        <v>19</v>
      </c>
      <c r="E12" s="102">
        <v>20</v>
      </c>
      <c r="F12" s="102">
        <v>30</v>
      </c>
      <c r="G12" s="102">
        <v>38</v>
      </c>
      <c r="H12" s="102">
        <v>40</v>
      </c>
      <c r="I12" s="102">
        <v>50</v>
      </c>
      <c r="J12" s="102">
        <v>54</v>
      </c>
      <c r="K12" s="102">
        <v>59</v>
      </c>
      <c r="L12" s="102" t="s">
        <v>26</v>
      </c>
      <c r="M12" s="110">
        <v>47</v>
      </c>
      <c r="N12" s="110">
        <v>58</v>
      </c>
      <c r="O12" s="110">
        <v>74</v>
      </c>
      <c r="P12" s="379">
        <v>78</v>
      </c>
      <c r="Q12" s="102">
        <v>132</v>
      </c>
      <c r="R12" s="102">
        <v>132</v>
      </c>
    </row>
    <row r="13" spans="2:18" s="115" customFormat="1" x14ac:dyDescent="0.25">
      <c r="B13" s="117" t="s">
        <v>192</v>
      </c>
      <c r="C13" s="102" t="s">
        <v>26</v>
      </c>
      <c r="D13" s="102">
        <v>8</v>
      </c>
      <c r="E13" s="102">
        <v>13</v>
      </c>
      <c r="F13" s="102">
        <v>12</v>
      </c>
      <c r="G13" s="102">
        <v>9</v>
      </c>
      <c r="H13" s="102">
        <v>13</v>
      </c>
      <c r="I13" s="102">
        <v>16</v>
      </c>
      <c r="J13" s="102">
        <v>19</v>
      </c>
      <c r="K13" s="102">
        <v>19</v>
      </c>
      <c r="L13" s="102" t="s">
        <v>26</v>
      </c>
      <c r="M13" s="110">
        <v>27</v>
      </c>
      <c r="N13" s="110">
        <v>31</v>
      </c>
      <c r="O13" s="110">
        <v>35</v>
      </c>
      <c r="P13" s="379">
        <v>38</v>
      </c>
      <c r="Q13" s="102">
        <v>67</v>
      </c>
      <c r="R13" s="102">
        <v>72</v>
      </c>
    </row>
    <row r="14" spans="2:18" s="115" customFormat="1" x14ac:dyDescent="0.25">
      <c r="B14" s="117" t="s">
        <v>193</v>
      </c>
      <c r="C14" s="102">
        <v>325</v>
      </c>
      <c r="D14" s="102">
        <v>52</v>
      </c>
      <c r="E14" s="102">
        <v>94</v>
      </c>
      <c r="F14" s="102">
        <v>111</v>
      </c>
      <c r="G14" s="102">
        <v>114</v>
      </c>
      <c r="H14" s="102">
        <v>117</v>
      </c>
      <c r="I14" s="102" t="s">
        <v>194</v>
      </c>
      <c r="J14" s="102" t="s">
        <v>194</v>
      </c>
      <c r="K14" s="102">
        <v>168</v>
      </c>
      <c r="L14" s="102" t="s">
        <v>26</v>
      </c>
      <c r="M14" s="110">
        <v>221</v>
      </c>
      <c r="N14" s="110">
        <v>236</v>
      </c>
      <c r="O14" s="110">
        <v>258</v>
      </c>
      <c r="P14" s="379">
        <v>261</v>
      </c>
      <c r="Q14" s="102">
        <v>283</v>
      </c>
      <c r="R14" s="102">
        <v>293</v>
      </c>
    </row>
    <row r="15" spans="2:18" s="107" customFormat="1" x14ac:dyDescent="0.25">
      <c r="B15" s="116" t="s">
        <v>28</v>
      </c>
      <c r="C15" s="112">
        <f>SUM(C3,C4,C7,C8,C9,C10,C11,C12,C13,C14)</f>
        <v>1313</v>
      </c>
      <c r="D15" s="112">
        <f t="shared" ref="D15:L15" si="0">SUM(D3,D4,D7,D8,D9,D10,D11,D12,D13,D14)</f>
        <v>569</v>
      </c>
      <c r="E15" s="112">
        <f t="shared" si="0"/>
        <v>659</v>
      </c>
      <c r="F15" s="112">
        <f t="shared" si="0"/>
        <v>773</v>
      </c>
      <c r="G15" s="112">
        <f t="shared" si="0"/>
        <v>873</v>
      </c>
      <c r="H15" s="112">
        <f t="shared" si="0"/>
        <v>1031</v>
      </c>
      <c r="I15" s="112">
        <f t="shared" si="0"/>
        <v>1023</v>
      </c>
      <c r="J15" s="112">
        <f t="shared" si="0"/>
        <v>1149</v>
      </c>
      <c r="K15" s="112">
        <f t="shared" si="0"/>
        <v>1270</v>
      </c>
      <c r="L15" s="112">
        <f t="shared" si="0"/>
        <v>0</v>
      </c>
      <c r="M15" s="118">
        <f t="shared" ref="M15:O15" si="1">SUM(M3,M4,M7,M8,M9,M10,M11,M12,M13,M14)</f>
        <v>1167</v>
      </c>
      <c r="N15" s="118">
        <f t="shared" si="1"/>
        <v>1328</v>
      </c>
      <c r="O15" s="118">
        <f t="shared" si="1"/>
        <v>1458</v>
      </c>
      <c r="P15" s="381">
        <f>SUM(P3,P4,P7,P8,P9,P10,P11,P12,P13,P14)</f>
        <v>1420</v>
      </c>
      <c r="Q15" s="112">
        <f>SUM(Q3,Q4,Q7:Q14)</f>
        <v>1606</v>
      </c>
      <c r="R15" s="112">
        <v>1689</v>
      </c>
    </row>
    <row r="16" spans="2:18" ht="72" customHeight="1" x14ac:dyDescent="0.25">
      <c r="B16" s="408" t="s">
        <v>300</v>
      </c>
      <c r="C16" s="408"/>
      <c r="D16" s="408"/>
      <c r="E16" s="408"/>
      <c r="F16" s="408"/>
      <c r="G16" s="408"/>
      <c r="H16" s="408"/>
      <c r="I16" s="408"/>
      <c r="J16" s="408"/>
      <c r="K16" s="408"/>
      <c r="L16" s="408"/>
      <c r="M16" s="408"/>
      <c r="N16" s="408"/>
      <c r="O16" s="408"/>
      <c r="P16" s="276"/>
      <c r="Q16" s="276"/>
      <c r="R16" s="107"/>
    </row>
    <row r="17" spans="19:21" x14ac:dyDescent="0.25">
      <c r="S17" s="203" t="s">
        <v>33</v>
      </c>
      <c r="T17" s="204" t="s">
        <v>248</v>
      </c>
      <c r="U17" s="205" t="s">
        <v>249</v>
      </c>
    </row>
    <row r="18" spans="19:21" x14ac:dyDescent="0.25">
      <c r="S18" s="206">
        <v>1</v>
      </c>
      <c r="T18" s="207" t="s">
        <v>250</v>
      </c>
      <c r="U18" s="208" t="s">
        <v>251</v>
      </c>
    </row>
    <row r="19" spans="19:21" x14ac:dyDescent="0.25">
      <c r="S19" s="206">
        <v>2</v>
      </c>
      <c r="T19" s="207" t="s">
        <v>252</v>
      </c>
      <c r="U19" s="208" t="s">
        <v>253</v>
      </c>
    </row>
    <row r="20" spans="19:21" x14ac:dyDescent="0.25">
      <c r="S20" s="206">
        <v>3</v>
      </c>
      <c r="T20" s="207" t="s">
        <v>254</v>
      </c>
      <c r="U20" s="208" t="s">
        <v>255</v>
      </c>
    </row>
    <row r="21" spans="19:21" x14ac:dyDescent="0.25">
      <c r="S21" s="206">
        <v>4</v>
      </c>
      <c r="T21" s="207" t="s">
        <v>256</v>
      </c>
      <c r="U21" s="208" t="s">
        <v>257</v>
      </c>
    </row>
    <row r="22" spans="19:21" x14ac:dyDescent="0.25">
      <c r="S22" s="206">
        <v>5</v>
      </c>
      <c r="T22" s="207" t="s">
        <v>258</v>
      </c>
      <c r="U22" s="208" t="s">
        <v>259</v>
      </c>
    </row>
    <row r="23" spans="19:21" x14ac:dyDescent="0.25">
      <c r="S23" s="206">
        <v>6</v>
      </c>
      <c r="T23" s="207" t="s">
        <v>260</v>
      </c>
      <c r="U23" s="208" t="s">
        <v>261</v>
      </c>
    </row>
    <row r="24" spans="19:21" x14ac:dyDescent="0.25">
      <c r="S24" s="206">
        <v>7</v>
      </c>
      <c r="T24" s="207" t="s">
        <v>262</v>
      </c>
      <c r="U24" s="208" t="s">
        <v>263</v>
      </c>
    </row>
    <row r="25" spans="19:21" x14ac:dyDescent="0.25">
      <c r="S25" s="206">
        <v>8</v>
      </c>
      <c r="T25" s="207" t="s">
        <v>264</v>
      </c>
      <c r="U25" s="208" t="s">
        <v>265</v>
      </c>
    </row>
    <row r="26" spans="19:21" x14ac:dyDescent="0.25">
      <c r="S26" s="206">
        <v>9</v>
      </c>
      <c r="T26" s="207" t="s">
        <v>266</v>
      </c>
      <c r="U26" s="208" t="s">
        <v>267</v>
      </c>
    </row>
    <row r="27" spans="19:21" ht="15" customHeight="1" x14ac:dyDescent="0.25">
      <c r="S27" s="206">
        <v>10</v>
      </c>
      <c r="T27" s="207" t="s">
        <v>268</v>
      </c>
      <c r="U27" s="208" t="s">
        <v>269</v>
      </c>
    </row>
    <row r="28" spans="19:21" x14ac:dyDescent="0.25">
      <c r="S28" s="206">
        <v>11</v>
      </c>
      <c r="T28" s="207" t="s">
        <v>270</v>
      </c>
      <c r="U28" s="208" t="s">
        <v>271</v>
      </c>
    </row>
    <row r="29" spans="19:21" x14ac:dyDescent="0.25">
      <c r="S29" s="206">
        <v>12</v>
      </c>
      <c r="T29" s="207" t="s">
        <v>272</v>
      </c>
      <c r="U29" s="208" t="s">
        <v>273</v>
      </c>
    </row>
    <row r="30" spans="19:21" x14ac:dyDescent="0.25">
      <c r="S30" s="206">
        <v>13</v>
      </c>
      <c r="T30" s="207" t="s">
        <v>274</v>
      </c>
      <c r="U30" s="208" t="s">
        <v>275</v>
      </c>
    </row>
    <row r="31" spans="19:21" x14ac:dyDescent="0.25">
      <c r="S31" s="206">
        <v>14</v>
      </c>
      <c r="T31" s="207" t="s">
        <v>276</v>
      </c>
      <c r="U31" s="208" t="s">
        <v>277</v>
      </c>
    </row>
    <row r="32" spans="19:21" x14ac:dyDescent="0.25">
      <c r="S32" s="206">
        <v>15</v>
      </c>
      <c r="T32" s="207" t="s">
        <v>278</v>
      </c>
      <c r="U32" s="208" t="s">
        <v>279</v>
      </c>
    </row>
    <row r="33" spans="19:21" x14ac:dyDescent="0.25">
      <c r="S33" s="206">
        <v>16</v>
      </c>
      <c r="T33" s="207" t="s">
        <v>280</v>
      </c>
      <c r="U33" s="208" t="s">
        <v>281</v>
      </c>
    </row>
    <row r="34" spans="19:21" x14ac:dyDescent="0.25">
      <c r="S34" s="206">
        <v>17</v>
      </c>
      <c r="T34" s="207" t="s">
        <v>282</v>
      </c>
      <c r="U34" s="208" t="s">
        <v>283</v>
      </c>
    </row>
    <row r="35" spans="19:21" x14ac:dyDescent="0.25">
      <c r="S35" s="206">
        <v>18</v>
      </c>
      <c r="T35" s="207" t="s">
        <v>284</v>
      </c>
      <c r="U35" s="208" t="s">
        <v>285</v>
      </c>
    </row>
    <row r="36" spans="19:21" x14ac:dyDescent="0.25">
      <c r="S36" s="206">
        <v>19</v>
      </c>
      <c r="T36" s="207" t="s">
        <v>286</v>
      </c>
      <c r="U36" s="208" t="s">
        <v>287</v>
      </c>
    </row>
    <row r="37" spans="19:21" x14ac:dyDescent="0.25">
      <c r="S37" s="206">
        <v>20</v>
      </c>
      <c r="T37" s="207" t="s">
        <v>288</v>
      </c>
      <c r="U37" s="209" t="s">
        <v>289</v>
      </c>
    </row>
    <row r="38" spans="19:21" x14ac:dyDescent="0.25">
      <c r="S38" s="206">
        <v>21</v>
      </c>
      <c r="T38" s="207" t="s">
        <v>290</v>
      </c>
      <c r="U38" s="208" t="s">
        <v>291</v>
      </c>
    </row>
    <row r="39" spans="19:21" x14ac:dyDescent="0.25">
      <c r="S39" s="206">
        <v>22</v>
      </c>
      <c r="T39" s="207" t="s">
        <v>292</v>
      </c>
      <c r="U39" s="209" t="s">
        <v>293</v>
      </c>
    </row>
    <row r="40" spans="19:21" x14ac:dyDescent="0.25">
      <c r="S40" s="206">
        <v>23</v>
      </c>
      <c r="T40" s="207" t="s">
        <v>294</v>
      </c>
      <c r="U40" s="209" t="s">
        <v>295</v>
      </c>
    </row>
    <row r="41" spans="19:21" x14ac:dyDescent="0.25">
      <c r="S41" s="206">
        <v>24</v>
      </c>
      <c r="T41" s="207" t="s">
        <v>296</v>
      </c>
      <c r="U41" s="208" t="s">
        <v>297</v>
      </c>
    </row>
    <row r="42" spans="19:21" x14ac:dyDescent="0.25">
      <c r="S42" s="410" t="s">
        <v>298</v>
      </c>
      <c r="T42" s="410"/>
      <c r="U42" s="410"/>
    </row>
  </sheetData>
  <mergeCells count="3">
    <mergeCell ref="B16:O16"/>
    <mergeCell ref="B1:O1"/>
    <mergeCell ref="S42:U42"/>
  </mergeCells>
  <pageMargins left="0.39370078740157483" right="0.39370078740157483" top="0.39370078740157483" bottom="0.39370078740157483" header="0.31496062992125984" footer="0.31496062992125984"/>
  <pageSetup paperSize="9" scale="90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67"/>
  <sheetViews>
    <sheetView zoomScale="80" zoomScaleNormal="80" workbookViewId="0">
      <selection activeCell="R67" sqref="R67"/>
    </sheetView>
  </sheetViews>
  <sheetFormatPr defaultColWidth="9.140625" defaultRowHeight="15" x14ac:dyDescent="0.25"/>
  <cols>
    <col min="1" max="1" width="2.7109375" style="5" customWidth="1"/>
    <col min="2" max="2" width="13.42578125" style="5" customWidth="1"/>
    <col min="3" max="3" width="37.7109375" style="104" bestFit="1" customWidth="1"/>
    <col min="4" max="13" width="8.7109375" style="5" bestFit="1" customWidth="1"/>
    <col min="14" max="15" width="8.7109375" style="5" customWidth="1"/>
    <col min="16" max="16" width="8.7109375" style="5" bestFit="1" customWidth="1"/>
    <col min="17" max="16384" width="9.140625" style="5"/>
  </cols>
  <sheetData>
    <row r="1" spans="2:16" x14ac:dyDescent="0.25">
      <c r="B1" s="389" t="s">
        <v>310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</row>
    <row r="2" spans="2:16" s="20" customFormat="1" ht="18.75" customHeight="1" x14ac:dyDescent="0.25">
      <c r="B2" s="411" t="s">
        <v>132</v>
      </c>
      <c r="C2" s="170" t="s">
        <v>237</v>
      </c>
      <c r="D2" s="108">
        <v>2007</v>
      </c>
      <c r="E2" s="108">
        <v>2008</v>
      </c>
      <c r="F2" s="108">
        <v>2009</v>
      </c>
      <c r="G2" s="108">
        <v>2010</v>
      </c>
      <c r="H2" s="108">
        <v>2011</v>
      </c>
      <c r="I2" s="108">
        <v>2012</v>
      </c>
      <c r="J2" s="108">
        <v>2013</v>
      </c>
      <c r="K2" s="108">
        <v>2014</v>
      </c>
      <c r="L2" s="108">
        <v>2015</v>
      </c>
      <c r="M2" s="108">
        <v>2016</v>
      </c>
      <c r="N2" s="109">
        <v>2017</v>
      </c>
      <c r="O2" s="109">
        <v>2018</v>
      </c>
      <c r="P2" s="109">
        <v>2019</v>
      </c>
    </row>
    <row r="3" spans="2:16" ht="15" customHeight="1" x14ac:dyDescent="0.25">
      <c r="B3" s="411"/>
      <c r="C3" s="413" t="s">
        <v>133</v>
      </c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4"/>
      <c r="O3" s="414"/>
      <c r="P3" s="414"/>
    </row>
    <row r="4" spans="2:16" ht="15.75" customHeight="1" x14ac:dyDescent="0.25">
      <c r="B4" s="411"/>
      <c r="C4" s="167" t="s">
        <v>134</v>
      </c>
      <c r="D4" s="168">
        <v>53.9</v>
      </c>
      <c r="E4" s="168">
        <v>33.299999999999997</v>
      </c>
      <c r="F4" s="168">
        <v>29.6</v>
      </c>
      <c r="G4" s="168">
        <v>33.200000000000003</v>
      </c>
      <c r="H4" s="168">
        <v>41.8</v>
      </c>
      <c r="I4" s="168">
        <v>34.5</v>
      </c>
      <c r="J4" s="168">
        <v>29.4</v>
      </c>
      <c r="K4" s="168">
        <v>40.1</v>
      </c>
      <c r="L4" s="168">
        <v>33.4</v>
      </c>
      <c r="M4" s="168">
        <v>52.9</v>
      </c>
      <c r="N4" s="169">
        <v>42.7</v>
      </c>
      <c r="O4" s="169">
        <v>40.799999999999997</v>
      </c>
      <c r="P4" s="169">
        <v>38.9</v>
      </c>
    </row>
    <row r="5" spans="2:16" ht="15" customHeight="1" x14ac:dyDescent="0.25">
      <c r="B5" s="411"/>
      <c r="C5" s="101" t="s">
        <v>135</v>
      </c>
      <c r="D5" s="102">
        <v>12.7</v>
      </c>
      <c r="E5" s="102">
        <v>9.8000000000000007</v>
      </c>
      <c r="F5" s="102">
        <v>13.8</v>
      </c>
      <c r="G5" s="102">
        <v>6.8</v>
      </c>
      <c r="H5" s="102">
        <v>5.3</v>
      </c>
      <c r="I5" s="102">
        <v>13.3</v>
      </c>
      <c r="J5" s="102">
        <v>21</v>
      </c>
      <c r="K5" s="102">
        <v>10.1</v>
      </c>
      <c r="L5" s="102">
        <v>14.6</v>
      </c>
      <c r="M5" s="102">
        <v>3.3</v>
      </c>
      <c r="N5" s="110">
        <v>7.3</v>
      </c>
      <c r="O5" s="110">
        <v>9.4</v>
      </c>
      <c r="P5" s="110">
        <v>9.1</v>
      </c>
    </row>
    <row r="6" spans="2:16" ht="16.5" customHeight="1" x14ac:dyDescent="0.25">
      <c r="B6" s="411"/>
      <c r="C6" s="101" t="s">
        <v>136</v>
      </c>
      <c r="D6" s="102">
        <v>33.4</v>
      </c>
      <c r="E6" s="102">
        <v>56.9</v>
      </c>
      <c r="F6" s="102">
        <v>56.6</v>
      </c>
      <c r="G6" s="102">
        <v>60</v>
      </c>
      <c r="H6" s="102">
        <v>52.9</v>
      </c>
      <c r="I6" s="102">
        <v>52.2</v>
      </c>
      <c r="J6" s="102">
        <v>49.6</v>
      </c>
      <c r="K6" s="102">
        <v>49.8</v>
      </c>
      <c r="L6" s="102">
        <v>52</v>
      </c>
      <c r="M6" s="102">
        <v>43.8</v>
      </c>
      <c r="N6" s="110">
        <v>50</v>
      </c>
      <c r="O6" s="110">
        <v>49.8</v>
      </c>
      <c r="P6" s="110">
        <v>52</v>
      </c>
    </row>
    <row r="7" spans="2:16" ht="16.5" customHeight="1" x14ac:dyDescent="0.25">
      <c r="B7" s="411"/>
      <c r="C7" s="413" t="s">
        <v>137</v>
      </c>
      <c r="D7" s="413"/>
      <c r="E7" s="413"/>
      <c r="F7" s="413"/>
      <c r="G7" s="413"/>
      <c r="H7" s="413"/>
      <c r="I7" s="413"/>
      <c r="J7" s="413"/>
      <c r="K7" s="413"/>
      <c r="L7" s="413"/>
      <c r="M7" s="413"/>
      <c r="N7" s="414"/>
      <c r="O7" s="414"/>
      <c r="P7" s="414"/>
    </row>
    <row r="8" spans="2:16" x14ac:dyDescent="0.25">
      <c r="B8" s="411"/>
      <c r="C8" s="167" t="s">
        <v>138</v>
      </c>
      <c r="D8" s="168">
        <v>80.900000000000006</v>
      </c>
      <c r="E8" s="168">
        <v>75.599999999999994</v>
      </c>
      <c r="F8" s="168">
        <v>79.599999999999994</v>
      </c>
      <c r="G8" s="168">
        <v>81.099999999999994</v>
      </c>
      <c r="H8" s="168">
        <v>92.9</v>
      </c>
      <c r="I8" s="168">
        <v>86.4</v>
      </c>
      <c r="J8" s="168">
        <v>73.8</v>
      </c>
      <c r="K8" s="168">
        <v>75.599999999999994</v>
      </c>
      <c r="L8" s="168">
        <v>66.099999999999994</v>
      </c>
      <c r="M8" s="168">
        <v>82.4</v>
      </c>
      <c r="N8" s="169">
        <v>66.5</v>
      </c>
      <c r="O8" s="169">
        <v>75.900000000000006</v>
      </c>
      <c r="P8" s="169">
        <v>67.599999999999994</v>
      </c>
    </row>
    <row r="9" spans="2:16" x14ac:dyDescent="0.25">
      <c r="B9" s="411"/>
      <c r="C9" s="101" t="s">
        <v>139</v>
      </c>
      <c r="D9" s="102">
        <v>19.100000000000001</v>
      </c>
      <c r="E9" s="102">
        <v>24.4</v>
      </c>
      <c r="F9" s="102">
        <v>20.399999999999999</v>
      </c>
      <c r="G9" s="102">
        <v>18.899999999999999</v>
      </c>
      <c r="H9" s="102">
        <v>7.1</v>
      </c>
      <c r="I9" s="102">
        <v>13.6</v>
      </c>
      <c r="J9" s="102">
        <v>26.2</v>
      </c>
      <c r="K9" s="102">
        <v>24.4</v>
      </c>
      <c r="L9" s="102">
        <v>33.9</v>
      </c>
      <c r="M9" s="102">
        <v>17.600000000000001</v>
      </c>
      <c r="N9" s="110">
        <v>33.5</v>
      </c>
      <c r="O9" s="110" t="s">
        <v>26</v>
      </c>
      <c r="P9" s="110">
        <v>32.4</v>
      </c>
    </row>
    <row r="10" spans="2:16" x14ac:dyDescent="0.25">
      <c r="B10" s="411"/>
      <c r="C10" s="101" t="s">
        <v>140</v>
      </c>
      <c r="D10" s="102" t="s">
        <v>26</v>
      </c>
      <c r="E10" s="102" t="s">
        <v>26</v>
      </c>
      <c r="F10" s="102" t="s">
        <v>26</v>
      </c>
      <c r="G10" s="102" t="s">
        <v>26</v>
      </c>
      <c r="H10" s="102" t="s">
        <v>26</v>
      </c>
      <c r="I10" s="102" t="s">
        <v>26</v>
      </c>
      <c r="J10" s="102" t="s">
        <v>26</v>
      </c>
      <c r="K10" s="102">
        <v>7.3</v>
      </c>
      <c r="L10" s="102" t="s">
        <v>26</v>
      </c>
      <c r="M10" s="102" t="s">
        <v>26</v>
      </c>
      <c r="N10" s="110" t="s">
        <v>26</v>
      </c>
      <c r="O10" s="110" t="s">
        <v>26</v>
      </c>
      <c r="P10" s="110" t="s">
        <v>26</v>
      </c>
    </row>
    <row r="11" spans="2:16" x14ac:dyDescent="0.25">
      <c r="B11" s="411"/>
      <c r="C11" s="413" t="s">
        <v>141</v>
      </c>
      <c r="D11" s="413"/>
      <c r="E11" s="413"/>
      <c r="F11" s="413"/>
      <c r="G11" s="413"/>
      <c r="H11" s="413"/>
      <c r="I11" s="413"/>
      <c r="J11" s="413"/>
      <c r="K11" s="413"/>
      <c r="L11" s="413"/>
      <c r="M11" s="413"/>
      <c r="N11" s="414"/>
      <c r="O11" s="414"/>
      <c r="P11" s="414"/>
    </row>
    <row r="12" spans="2:16" x14ac:dyDescent="0.25">
      <c r="B12" s="411"/>
      <c r="C12" s="101" t="s">
        <v>142</v>
      </c>
      <c r="D12" s="102">
        <v>54.9</v>
      </c>
      <c r="E12" s="102">
        <v>27.5</v>
      </c>
      <c r="F12" s="102">
        <v>37.5</v>
      </c>
      <c r="G12" s="102">
        <v>31.4</v>
      </c>
      <c r="H12" s="102">
        <v>33.299999999999997</v>
      </c>
      <c r="I12" s="102">
        <v>26.8</v>
      </c>
      <c r="J12" s="102">
        <v>31.7</v>
      </c>
      <c r="K12" s="102">
        <v>28.1</v>
      </c>
      <c r="L12" s="102">
        <v>36.700000000000003</v>
      </c>
      <c r="M12" s="102">
        <v>44.2</v>
      </c>
      <c r="N12" s="110">
        <v>40.299999999999997</v>
      </c>
      <c r="O12" s="225">
        <v>37.700000000000003</v>
      </c>
      <c r="P12" s="110">
        <v>33.299999999999997</v>
      </c>
    </row>
    <row r="13" spans="2:16" ht="17.25" customHeight="1" x14ac:dyDescent="0.25">
      <c r="B13" s="411"/>
      <c r="C13" s="167" t="s">
        <v>143</v>
      </c>
      <c r="D13" s="168">
        <v>31.5</v>
      </c>
      <c r="E13" s="168">
        <v>56.6</v>
      </c>
      <c r="F13" s="168">
        <v>50.6</v>
      </c>
      <c r="G13" s="168">
        <v>57.2</v>
      </c>
      <c r="H13" s="168">
        <v>46.3</v>
      </c>
      <c r="I13" s="168">
        <v>56.4</v>
      </c>
      <c r="J13" s="168">
        <v>50.9</v>
      </c>
      <c r="K13" s="168">
        <v>50.6</v>
      </c>
      <c r="L13" s="168">
        <v>54.1</v>
      </c>
      <c r="M13" s="168">
        <v>37.200000000000003</v>
      </c>
      <c r="N13" s="169">
        <v>43.4</v>
      </c>
      <c r="O13" s="226">
        <v>45</v>
      </c>
      <c r="P13" s="169">
        <v>48.5</v>
      </c>
    </row>
    <row r="14" spans="2:16" x14ac:dyDescent="0.25">
      <c r="B14" s="411"/>
      <c r="C14" s="101" t="s">
        <v>144</v>
      </c>
      <c r="D14" s="102">
        <v>6.1</v>
      </c>
      <c r="E14" s="102">
        <v>7.1</v>
      </c>
      <c r="F14" s="102">
        <v>8</v>
      </c>
      <c r="G14" s="102">
        <v>6.3</v>
      </c>
      <c r="H14" s="102">
        <v>11.7</v>
      </c>
      <c r="I14" s="102">
        <v>13.4</v>
      </c>
      <c r="J14" s="102">
        <v>10.1</v>
      </c>
      <c r="K14" s="102">
        <v>11.6</v>
      </c>
      <c r="L14" s="102">
        <v>2.2000000000000002</v>
      </c>
      <c r="M14" s="102">
        <v>8.4</v>
      </c>
      <c r="N14" s="110">
        <v>7</v>
      </c>
      <c r="O14" s="225">
        <v>7.3</v>
      </c>
      <c r="P14" s="110">
        <v>7.1</v>
      </c>
    </row>
    <row r="15" spans="2:16" ht="14.25" customHeight="1" x14ac:dyDescent="0.25">
      <c r="B15" s="411"/>
      <c r="C15" s="101" t="s">
        <v>139</v>
      </c>
      <c r="D15" s="102">
        <v>13.6</v>
      </c>
      <c r="E15" s="102">
        <v>15.9</v>
      </c>
      <c r="F15" s="102">
        <v>11.9</v>
      </c>
      <c r="G15" s="102">
        <v>11.4</v>
      </c>
      <c r="H15" s="102">
        <v>20.399999999999999</v>
      </c>
      <c r="I15" s="102">
        <v>3.4</v>
      </c>
      <c r="J15" s="102">
        <v>7.3</v>
      </c>
      <c r="K15" s="102">
        <v>9.6999999999999993</v>
      </c>
      <c r="L15" s="102">
        <v>7</v>
      </c>
      <c r="M15" s="102">
        <v>10.199999999999999</v>
      </c>
      <c r="N15" s="110">
        <v>9.3000000000000007</v>
      </c>
      <c r="O15" s="225">
        <v>5.4</v>
      </c>
      <c r="P15" s="110">
        <v>11.1</v>
      </c>
    </row>
    <row r="16" spans="2:16" ht="16.5" customHeight="1" x14ac:dyDescent="0.25">
      <c r="B16" s="411"/>
      <c r="C16" s="413" t="s">
        <v>145</v>
      </c>
      <c r="D16" s="413"/>
      <c r="E16" s="413"/>
      <c r="F16" s="413"/>
      <c r="G16" s="413"/>
      <c r="H16" s="413"/>
      <c r="I16" s="413"/>
      <c r="J16" s="413"/>
      <c r="K16" s="413"/>
      <c r="L16" s="413"/>
      <c r="M16" s="413"/>
      <c r="N16" s="414"/>
      <c r="O16" s="414"/>
      <c r="P16" s="414"/>
    </row>
    <row r="17" spans="2:16" x14ac:dyDescent="0.25">
      <c r="B17" s="411"/>
      <c r="C17" s="101" t="s">
        <v>146</v>
      </c>
      <c r="D17" s="102">
        <v>29.5</v>
      </c>
      <c r="E17" s="102">
        <v>41.5</v>
      </c>
      <c r="F17" s="102">
        <v>49.2</v>
      </c>
      <c r="G17" s="102">
        <v>37.1</v>
      </c>
      <c r="H17" s="102">
        <v>37.200000000000003</v>
      </c>
      <c r="I17" s="102">
        <v>40.6</v>
      </c>
      <c r="J17" s="102">
        <v>46</v>
      </c>
      <c r="K17" s="102">
        <v>37.5</v>
      </c>
      <c r="L17" s="102">
        <v>41.9</v>
      </c>
      <c r="M17" s="102">
        <v>32.700000000000003</v>
      </c>
      <c r="N17" s="110">
        <v>31.9</v>
      </c>
      <c r="O17" s="225">
        <v>36.4</v>
      </c>
      <c r="P17" s="110">
        <v>39.5</v>
      </c>
    </row>
    <row r="18" spans="2:16" x14ac:dyDescent="0.25">
      <c r="B18" s="411"/>
      <c r="C18" s="167" t="s">
        <v>147</v>
      </c>
      <c r="D18" s="168">
        <v>14.6</v>
      </c>
      <c r="E18" s="168">
        <v>22.7</v>
      </c>
      <c r="F18" s="168">
        <v>24.8</v>
      </c>
      <c r="G18" s="168">
        <v>33.200000000000003</v>
      </c>
      <c r="H18" s="168">
        <v>23.9</v>
      </c>
      <c r="I18" s="168">
        <v>29.3</v>
      </c>
      <c r="J18" s="168">
        <v>24.9</v>
      </c>
      <c r="K18" s="168">
        <v>30.9</v>
      </c>
      <c r="L18" s="168">
        <v>33</v>
      </c>
      <c r="M18" s="168">
        <v>42.3</v>
      </c>
      <c r="N18" s="169">
        <v>33.5</v>
      </c>
      <c r="O18" s="226">
        <v>32.1</v>
      </c>
      <c r="P18" s="169">
        <v>24.4</v>
      </c>
    </row>
    <row r="19" spans="2:16" x14ac:dyDescent="0.25">
      <c r="B19" s="411"/>
      <c r="C19" s="101" t="s">
        <v>148</v>
      </c>
      <c r="D19" s="102">
        <v>11.4</v>
      </c>
      <c r="E19" s="102">
        <v>23.3</v>
      </c>
      <c r="F19" s="102">
        <v>12.8</v>
      </c>
      <c r="G19" s="102">
        <v>15</v>
      </c>
      <c r="H19" s="102">
        <v>20</v>
      </c>
      <c r="I19" s="102">
        <v>19.2</v>
      </c>
      <c r="J19" s="102">
        <v>12.4</v>
      </c>
      <c r="K19" s="102">
        <v>18.100000000000001</v>
      </c>
      <c r="L19" s="102">
        <v>11.5</v>
      </c>
      <c r="M19" s="102">
        <v>15</v>
      </c>
      <c r="N19" s="110">
        <v>14.7</v>
      </c>
      <c r="O19" s="225">
        <v>17.600000000000001</v>
      </c>
      <c r="P19" s="110">
        <v>18</v>
      </c>
    </row>
    <row r="20" spans="2:16" x14ac:dyDescent="0.25">
      <c r="B20" s="411"/>
      <c r="C20" s="101" t="s">
        <v>149</v>
      </c>
      <c r="D20" s="102">
        <v>10</v>
      </c>
      <c r="E20" s="102">
        <v>12.3</v>
      </c>
      <c r="F20" s="102">
        <v>10.1</v>
      </c>
      <c r="G20" s="102">
        <v>11.9</v>
      </c>
      <c r="H20" s="102">
        <v>15.6</v>
      </c>
      <c r="I20" s="102">
        <v>7.2</v>
      </c>
      <c r="J20" s="102">
        <v>11</v>
      </c>
      <c r="K20" s="102">
        <v>10.9</v>
      </c>
      <c r="L20" s="102">
        <v>7.9</v>
      </c>
      <c r="M20" s="102">
        <v>9.3000000000000007</v>
      </c>
      <c r="N20" s="110">
        <v>15</v>
      </c>
      <c r="O20" s="225">
        <v>11.8</v>
      </c>
      <c r="P20" s="110">
        <v>6.3</v>
      </c>
    </row>
    <row r="21" spans="2:16" x14ac:dyDescent="0.25">
      <c r="B21" s="411"/>
      <c r="C21" s="101" t="s">
        <v>150</v>
      </c>
      <c r="D21" s="102">
        <v>34.5</v>
      </c>
      <c r="E21" s="102">
        <v>3.2</v>
      </c>
      <c r="F21" s="102">
        <v>3</v>
      </c>
      <c r="G21" s="102">
        <v>2.8</v>
      </c>
      <c r="H21" s="102">
        <v>3.3</v>
      </c>
      <c r="I21" s="102">
        <v>3.7</v>
      </c>
      <c r="J21" s="102">
        <v>5.7</v>
      </c>
      <c r="K21" s="102">
        <v>2.6</v>
      </c>
      <c r="L21" s="102">
        <v>5.7</v>
      </c>
      <c r="M21" s="102">
        <v>0.7</v>
      </c>
      <c r="N21" s="110">
        <v>4.9000000000000004</v>
      </c>
      <c r="O21" s="225">
        <v>2.1</v>
      </c>
      <c r="P21" s="110">
        <v>1.8</v>
      </c>
    </row>
    <row r="22" spans="2:16" x14ac:dyDescent="0.25">
      <c r="B22" s="411" t="s">
        <v>151</v>
      </c>
      <c r="C22" s="413" t="s">
        <v>134</v>
      </c>
      <c r="D22" s="413"/>
      <c r="E22" s="413"/>
      <c r="F22" s="413"/>
      <c r="G22" s="413"/>
      <c r="H22" s="413"/>
      <c r="I22" s="413"/>
      <c r="J22" s="413"/>
      <c r="K22" s="413"/>
      <c r="L22" s="413"/>
      <c r="M22" s="413"/>
      <c r="N22" s="414"/>
      <c r="O22" s="414"/>
      <c r="P22" s="414"/>
    </row>
    <row r="23" spans="2:16" x14ac:dyDescent="0.25">
      <c r="B23" s="411"/>
      <c r="C23" s="101" t="s">
        <v>23</v>
      </c>
      <c r="D23" s="102">
        <v>26.5</v>
      </c>
      <c r="E23" s="102">
        <v>52.3</v>
      </c>
      <c r="F23" s="102">
        <v>56.4</v>
      </c>
      <c r="G23" s="102">
        <v>57</v>
      </c>
      <c r="H23" s="102">
        <v>57.2</v>
      </c>
      <c r="I23" s="102">
        <v>61.8</v>
      </c>
      <c r="J23" s="102">
        <v>57.9</v>
      </c>
      <c r="K23" s="102">
        <v>50.1</v>
      </c>
      <c r="L23" s="102">
        <v>53.3</v>
      </c>
      <c r="M23" s="102">
        <v>57.2</v>
      </c>
      <c r="N23" s="110">
        <v>40.5</v>
      </c>
      <c r="O23" s="225">
        <v>56.5</v>
      </c>
      <c r="P23" s="110">
        <v>48.4</v>
      </c>
    </row>
    <row r="24" spans="2:16" x14ac:dyDescent="0.25">
      <c r="B24" s="411"/>
      <c r="C24" s="167" t="s">
        <v>17</v>
      </c>
      <c r="D24" s="168">
        <v>34.6</v>
      </c>
      <c r="E24" s="168">
        <v>45.8</v>
      </c>
      <c r="F24" s="168">
        <v>49.4</v>
      </c>
      <c r="G24" s="168">
        <v>45.3</v>
      </c>
      <c r="H24" s="168">
        <v>45.5</v>
      </c>
      <c r="I24" s="168">
        <v>48.6</v>
      </c>
      <c r="J24" s="168">
        <v>48.1</v>
      </c>
      <c r="K24" s="168">
        <v>43.8</v>
      </c>
      <c r="L24" s="168">
        <v>41.9</v>
      </c>
      <c r="M24" s="168">
        <v>39.700000000000003</v>
      </c>
      <c r="N24" s="169">
        <v>43.7</v>
      </c>
      <c r="O24" s="226">
        <v>45.5</v>
      </c>
      <c r="P24" s="169">
        <v>41.1</v>
      </c>
    </row>
    <row r="25" spans="2:16" x14ac:dyDescent="0.25">
      <c r="B25" s="411"/>
      <c r="C25" s="413" t="s">
        <v>135</v>
      </c>
      <c r="D25" s="413"/>
      <c r="E25" s="413"/>
      <c r="F25" s="413"/>
      <c r="G25" s="413"/>
      <c r="H25" s="413"/>
      <c r="I25" s="413"/>
      <c r="J25" s="413"/>
      <c r="K25" s="413"/>
      <c r="L25" s="413"/>
      <c r="M25" s="413"/>
      <c r="N25" s="414"/>
      <c r="O25" s="414"/>
      <c r="P25" s="414"/>
    </row>
    <row r="26" spans="2:16" x14ac:dyDescent="0.25">
      <c r="B26" s="411"/>
      <c r="C26" s="167" t="s">
        <v>17</v>
      </c>
      <c r="D26" s="168">
        <v>56.1</v>
      </c>
      <c r="E26" s="168">
        <v>66.8</v>
      </c>
      <c r="F26" s="168">
        <v>54</v>
      </c>
      <c r="G26" s="168">
        <v>62.1</v>
      </c>
      <c r="H26" s="168">
        <v>53.7</v>
      </c>
      <c r="I26" s="168">
        <v>69.900000000000006</v>
      </c>
      <c r="J26" s="168">
        <v>53.1</v>
      </c>
      <c r="K26" s="168">
        <v>63.2</v>
      </c>
      <c r="L26" s="168">
        <v>52.5</v>
      </c>
      <c r="M26" s="168">
        <v>40.6</v>
      </c>
      <c r="N26" s="169">
        <v>66.900000000000006</v>
      </c>
      <c r="O26" s="169">
        <v>63.2</v>
      </c>
      <c r="P26" s="169">
        <v>68.5</v>
      </c>
    </row>
    <row r="27" spans="2:16" x14ac:dyDescent="0.25">
      <c r="B27" s="411"/>
      <c r="C27" s="101" t="s">
        <v>20</v>
      </c>
      <c r="D27" s="102" t="s">
        <v>26</v>
      </c>
      <c r="E27" s="102" t="s">
        <v>26</v>
      </c>
      <c r="F27" s="102" t="s">
        <v>26</v>
      </c>
      <c r="G27" s="102" t="s">
        <v>26</v>
      </c>
      <c r="H27" s="102" t="s">
        <v>26</v>
      </c>
      <c r="I27" s="102" t="s">
        <v>26</v>
      </c>
      <c r="J27" s="102" t="s">
        <v>26</v>
      </c>
      <c r="K27" s="102">
        <v>3.5</v>
      </c>
      <c r="L27" s="102">
        <v>19.399999999999999</v>
      </c>
      <c r="M27" s="102">
        <v>13.9</v>
      </c>
      <c r="N27" s="110">
        <v>10.199999999999999</v>
      </c>
      <c r="O27" s="110">
        <v>11.6</v>
      </c>
      <c r="P27" s="110" t="s">
        <v>26</v>
      </c>
    </row>
    <row r="28" spans="2:16" x14ac:dyDescent="0.25">
      <c r="B28" s="411"/>
      <c r="C28" s="101" t="s">
        <v>25</v>
      </c>
      <c r="D28" s="102">
        <v>3.2</v>
      </c>
      <c r="E28" s="102">
        <v>4.7</v>
      </c>
      <c r="F28" s="102">
        <v>9.8000000000000007</v>
      </c>
      <c r="G28" s="102">
        <v>7</v>
      </c>
      <c r="H28" s="102">
        <v>17.3</v>
      </c>
      <c r="I28" s="102" t="s">
        <v>26</v>
      </c>
      <c r="J28" s="102" t="s">
        <v>26</v>
      </c>
      <c r="K28" s="102">
        <v>21.4</v>
      </c>
      <c r="L28" s="102">
        <v>6.4</v>
      </c>
      <c r="M28" s="102">
        <v>7.3</v>
      </c>
      <c r="N28" s="110">
        <v>18.8</v>
      </c>
      <c r="O28" s="110" t="s">
        <v>26</v>
      </c>
      <c r="P28" s="110" t="s">
        <v>26</v>
      </c>
    </row>
    <row r="29" spans="2:16" x14ac:dyDescent="0.25">
      <c r="B29" s="411"/>
      <c r="C29" s="101" t="s">
        <v>23</v>
      </c>
      <c r="D29" s="102">
        <v>8.6999999999999993</v>
      </c>
      <c r="E29" s="102">
        <v>4.2</v>
      </c>
      <c r="F29" s="102">
        <v>23.4</v>
      </c>
      <c r="G29" s="102">
        <v>10.1</v>
      </c>
      <c r="H29" s="102">
        <v>10.1</v>
      </c>
      <c r="I29" s="102">
        <v>16.5</v>
      </c>
      <c r="J29" s="102">
        <v>11.4</v>
      </c>
      <c r="K29" s="102">
        <v>5.5</v>
      </c>
      <c r="L29" s="102">
        <v>4</v>
      </c>
      <c r="M29" s="102">
        <v>28.4</v>
      </c>
      <c r="N29" s="110" t="s">
        <v>26</v>
      </c>
      <c r="O29" s="110" t="s">
        <v>26</v>
      </c>
      <c r="P29" s="110">
        <v>8.1</v>
      </c>
    </row>
    <row r="30" spans="2:16" x14ac:dyDescent="0.25">
      <c r="B30" s="411"/>
      <c r="C30" s="413" t="s">
        <v>136</v>
      </c>
      <c r="D30" s="413"/>
      <c r="E30" s="413"/>
      <c r="F30" s="413"/>
      <c r="G30" s="413"/>
      <c r="H30" s="413"/>
      <c r="I30" s="413"/>
      <c r="J30" s="413"/>
      <c r="K30" s="413"/>
      <c r="L30" s="413"/>
      <c r="M30" s="413"/>
      <c r="N30" s="414"/>
      <c r="O30" s="414"/>
      <c r="P30" s="414"/>
    </row>
    <row r="31" spans="2:16" x14ac:dyDescent="0.25">
      <c r="B31" s="411"/>
      <c r="C31" s="167" t="s">
        <v>17</v>
      </c>
      <c r="D31" s="168">
        <v>49.8</v>
      </c>
      <c r="E31" s="168">
        <v>54.7</v>
      </c>
      <c r="F31" s="168">
        <v>63.6</v>
      </c>
      <c r="G31" s="168">
        <v>57.9</v>
      </c>
      <c r="H31" s="168">
        <v>68.900000000000006</v>
      </c>
      <c r="I31" s="168">
        <v>65.900000000000006</v>
      </c>
      <c r="J31" s="168">
        <v>65.5</v>
      </c>
      <c r="K31" s="168">
        <v>59.7</v>
      </c>
      <c r="L31" s="168">
        <v>49.8</v>
      </c>
      <c r="M31" s="168">
        <v>58.5</v>
      </c>
      <c r="N31" s="169">
        <v>61.8</v>
      </c>
      <c r="O31" s="226">
        <v>65.3</v>
      </c>
      <c r="P31" s="169">
        <v>62</v>
      </c>
    </row>
    <row r="32" spans="2:16" x14ac:dyDescent="0.25">
      <c r="B32" s="411"/>
      <c r="C32" s="101" t="s">
        <v>24</v>
      </c>
      <c r="D32" s="102">
        <v>9.6</v>
      </c>
      <c r="E32" s="102">
        <v>17.899999999999999</v>
      </c>
      <c r="F32" s="102">
        <v>14</v>
      </c>
      <c r="G32" s="102">
        <v>10.9</v>
      </c>
      <c r="H32" s="102">
        <v>15.1</v>
      </c>
      <c r="I32" s="102" t="s">
        <v>26</v>
      </c>
      <c r="J32" s="102">
        <v>14</v>
      </c>
      <c r="K32" s="102" t="s">
        <v>26</v>
      </c>
      <c r="L32" s="102"/>
      <c r="M32" s="102"/>
      <c r="N32" s="110" t="s">
        <v>26</v>
      </c>
      <c r="O32" s="225" t="s">
        <v>26</v>
      </c>
      <c r="P32" s="225" t="s">
        <v>26</v>
      </c>
    </row>
    <row r="33" spans="2:16" x14ac:dyDescent="0.25">
      <c r="B33" s="411"/>
      <c r="C33" s="101" t="s">
        <v>23</v>
      </c>
      <c r="D33" s="102">
        <v>16.600000000000001</v>
      </c>
      <c r="E33" s="102">
        <v>13</v>
      </c>
      <c r="F33" s="102">
        <v>11.9</v>
      </c>
      <c r="G33" s="102">
        <v>9.1</v>
      </c>
      <c r="H33" s="102">
        <v>14.9</v>
      </c>
      <c r="I33" s="102">
        <v>20</v>
      </c>
      <c r="J33" s="102">
        <v>12.5</v>
      </c>
      <c r="K33" s="102">
        <v>14.9</v>
      </c>
      <c r="L33" s="102">
        <v>11.2</v>
      </c>
      <c r="M33" s="102">
        <v>18.399999999999999</v>
      </c>
      <c r="N33" s="110">
        <v>10.3</v>
      </c>
      <c r="O33" s="225">
        <v>12.5</v>
      </c>
      <c r="P33" s="110">
        <v>16.899999999999999</v>
      </c>
    </row>
    <row r="34" spans="2:16" x14ac:dyDescent="0.25">
      <c r="B34" s="411" t="s">
        <v>152</v>
      </c>
      <c r="C34" s="413" t="s">
        <v>153</v>
      </c>
      <c r="D34" s="413"/>
      <c r="E34" s="413"/>
      <c r="F34" s="413"/>
      <c r="G34" s="413"/>
      <c r="H34" s="413"/>
      <c r="I34" s="413"/>
      <c r="J34" s="413"/>
      <c r="K34" s="413"/>
      <c r="L34" s="413"/>
      <c r="M34" s="413"/>
      <c r="N34" s="414"/>
      <c r="O34" s="414"/>
      <c r="P34" s="414"/>
    </row>
    <row r="35" spans="2:16" x14ac:dyDescent="0.25">
      <c r="B35" s="411"/>
      <c r="C35" s="101" t="s">
        <v>154</v>
      </c>
      <c r="D35" s="102">
        <v>9</v>
      </c>
      <c r="E35" s="102">
        <v>27.1</v>
      </c>
      <c r="F35" s="102">
        <v>15.6</v>
      </c>
      <c r="G35" s="102">
        <v>17.600000000000001</v>
      </c>
      <c r="H35" s="102">
        <v>40.299999999999997</v>
      </c>
      <c r="I35" s="102">
        <v>26.2</v>
      </c>
      <c r="J35" s="102">
        <v>25.3</v>
      </c>
      <c r="K35" s="102">
        <v>25.6</v>
      </c>
      <c r="L35" s="102">
        <v>29.4</v>
      </c>
      <c r="M35" s="102">
        <v>40.1</v>
      </c>
      <c r="N35" s="110">
        <v>36.6</v>
      </c>
      <c r="O35" s="225">
        <v>44.3</v>
      </c>
      <c r="P35" s="110">
        <v>45.9</v>
      </c>
    </row>
    <row r="36" spans="2:16" x14ac:dyDescent="0.25">
      <c r="B36" s="411"/>
      <c r="C36" s="167" t="s">
        <v>155</v>
      </c>
      <c r="D36" s="168">
        <v>36.1</v>
      </c>
      <c r="E36" s="168">
        <v>49.6</v>
      </c>
      <c r="F36" s="168">
        <v>54.3</v>
      </c>
      <c r="G36" s="168">
        <v>63.2</v>
      </c>
      <c r="H36" s="168">
        <v>39.5</v>
      </c>
      <c r="I36" s="168">
        <v>51.1</v>
      </c>
      <c r="J36" s="168">
        <v>49.7</v>
      </c>
      <c r="K36" s="168">
        <v>53.7</v>
      </c>
      <c r="L36" s="168">
        <v>47.1</v>
      </c>
      <c r="M36" s="168">
        <v>49.5</v>
      </c>
      <c r="N36" s="169">
        <v>50.2</v>
      </c>
      <c r="O36" s="226">
        <v>44.5</v>
      </c>
      <c r="P36" s="169">
        <v>60.1</v>
      </c>
    </row>
    <row r="37" spans="2:16" x14ac:dyDescent="0.25">
      <c r="B37" s="411"/>
      <c r="C37" s="101" t="s">
        <v>156</v>
      </c>
      <c r="D37" s="102">
        <v>43.4</v>
      </c>
      <c r="E37" s="102">
        <v>3.9</v>
      </c>
      <c r="F37" s="102">
        <v>9.5</v>
      </c>
      <c r="G37" s="102">
        <v>4.5</v>
      </c>
      <c r="H37" s="102">
        <v>2</v>
      </c>
      <c r="I37" s="102">
        <v>7.4</v>
      </c>
      <c r="J37" s="102">
        <v>11.9</v>
      </c>
      <c r="K37" s="102">
        <v>10.6</v>
      </c>
      <c r="L37" s="102">
        <v>11.7</v>
      </c>
      <c r="M37" s="102">
        <v>2.4</v>
      </c>
      <c r="N37" s="110">
        <v>4.9000000000000004</v>
      </c>
      <c r="O37" s="225">
        <v>4.7</v>
      </c>
      <c r="P37" s="110">
        <v>5.4</v>
      </c>
    </row>
    <row r="38" spans="2:16" x14ac:dyDescent="0.25">
      <c r="B38" s="411"/>
      <c r="C38" s="101" t="s">
        <v>157</v>
      </c>
      <c r="D38" s="102">
        <v>6.4</v>
      </c>
      <c r="E38" s="102">
        <v>9</v>
      </c>
      <c r="F38" s="102">
        <v>10.8</v>
      </c>
      <c r="G38" s="102">
        <v>10.199999999999999</v>
      </c>
      <c r="H38" s="102">
        <v>10.199999999999999</v>
      </c>
      <c r="I38" s="102">
        <v>8.1999999999999993</v>
      </c>
      <c r="J38" s="102">
        <v>6.1</v>
      </c>
      <c r="K38" s="102">
        <v>6.2</v>
      </c>
      <c r="L38" s="102">
        <v>5.7</v>
      </c>
      <c r="M38" s="102">
        <v>3</v>
      </c>
      <c r="N38" s="110">
        <v>1.7</v>
      </c>
      <c r="O38" s="225">
        <v>1.4</v>
      </c>
      <c r="P38" s="110">
        <v>6.1</v>
      </c>
    </row>
    <row r="39" spans="2:16" x14ac:dyDescent="0.25">
      <c r="B39" s="411"/>
      <c r="C39" s="101" t="s">
        <v>158</v>
      </c>
      <c r="D39" s="102">
        <v>3.9</v>
      </c>
      <c r="E39" s="102">
        <v>6.7</v>
      </c>
      <c r="F39" s="102">
        <v>4.2</v>
      </c>
      <c r="G39" s="102">
        <v>4</v>
      </c>
      <c r="H39" s="102">
        <v>5.3</v>
      </c>
      <c r="I39" s="102">
        <v>3.4</v>
      </c>
      <c r="J39" s="102">
        <v>4.5999999999999996</v>
      </c>
      <c r="K39" s="102">
        <v>1.4</v>
      </c>
      <c r="L39" s="102">
        <v>2.8</v>
      </c>
      <c r="M39" s="102">
        <v>3.9</v>
      </c>
      <c r="N39" s="110">
        <v>2.5</v>
      </c>
      <c r="O39" s="225">
        <v>2.8</v>
      </c>
      <c r="P39" s="110">
        <v>9.1999999999999993</v>
      </c>
    </row>
    <row r="40" spans="2:16" x14ac:dyDescent="0.25">
      <c r="B40" s="411"/>
      <c r="C40" s="101" t="s">
        <v>159</v>
      </c>
      <c r="D40" s="102" t="s">
        <v>26</v>
      </c>
      <c r="E40" s="102">
        <v>0.7</v>
      </c>
      <c r="F40" s="102">
        <v>3</v>
      </c>
      <c r="G40" s="102" t="s">
        <v>26</v>
      </c>
      <c r="H40" s="102">
        <v>0.6</v>
      </c>
      <c r="I40" s="102">
        <v>1.2</v>
      </c>
      <c r="J40" s="102">
        <v>1.1000000000000001</v>
      </c>
      <c r="K40" s="102">
        <v>1</v>
      </c>
      <c r="L40" s="102">
        <v>1.2</v>
      </c>
      <c r="M40" s="102" t="s">
        <v>26</v>
      </c>
      <c r="N40" s="110">
        <v>4.0999999999999996</v>
      </c>
      <c r="O40" s="225">
        <v>1.3</v>
      </c>
      <c r="P40" s="110">
        <v>1.8</v>
      </c>
    </row>
    <row r="41" spans="2:16" x14ac:dyDescent="0.25">
      <c r="B41" s="411"/>
      <c r="C41" s="101" t="s">
        <v>160</v>
      </c>
      <c r="D41" s="102">
        <v>1.2</v>
      </c>
      <c r="E41" s="102">
        <v>3.9</v>
      </c>
      <c r="F41" s="102">
        <v>2.6</v>
      </c>
      <c r="G41" s="102">
        <v>0.5</v>
      </c>
      <c r="H41" s="102">
        <v>2.1</v>
      </c>
      <c r="I41" s="102">
        <v>2.5</v>
      </c>
      <c r="J41" s="102">
        <v>1.3</v>
      </c>
      <c r="K41" s="102">
        <v>1.5</v>
      </c>
      <c r="L41" s="102">
        <v>2.1</v>
      </c>
      <c r="M41" s="102">
        <v>1.1000000000000001</v>
      </c>
      <c r="N41" s="102" t="s">
        <v>26</v>
      </c>
      <c r="O41" s="225">
        <v>0.6</v>
      </c>
      <c r="P41" s="110">
        <v>3.1</v>
      </c>
    </row>
    <row r="42" spans="2:16" x14ac:dyDescent="0.25">
      <c r="B42" s="411"/>
      <c r="C42" s="413" t="s">
        <v>161</v>
      </c>
      <c r="D42" s="413"/>
      <c r="E42" s="413"/>
      <c r="F42" s="413"/>
      <c r="G42" s="413"/>
      <c r="H42" s="413"/>
      <c r="I42" s="413"/>
      <c r="J42" s="413"/>
      <c r="K42" s="413"/>
      <c r="L42" s="413"/>
      <c r="M42" s="413"/>
      <c r="N42" s="414"/>
      <c r="O42" s="414"/>
      <c r="P42" s="414"/>
    </row>
    <row r="43" spans="2:16" x14ac:dyDescent="0.25">
      <c r="B43" s="411"/>
      <c r="C43" s="101" t="s">
        <v>162</v>
      </c>
      <c r="D43" s="102">
        <v>3.9</v>
      </c>
      <c r="E43" s="102">
        <v>4.5999999999999996</v>
      </c>
      <c r="F43" s="102">
        <v>2.7</v>
      </c>
      <c r="G43" s="102">
        <v>3</v>
      </c>
      <c r="H43" s="102">
        <v>4.7</v>
      </c>
      <c r="I43" s="102">
        <v>2.4</v>
      </c>
      <c r="J43" s="102">
        <v>2.2999999999999998</v>
      </c>
      <c r="K43" s="102">
        <v>0.9</v>
      </c>
      <c r="L43" s="102">
        <v>2.5</v>
      </c>
      <c r="M43" s="102">
        <v>3.2</v>
      </c>
      <c r="N43" s="110">
        <v>1.8</v>
      </c>
      <c r="O43" s="225">
        <v>3</v>
      </c>
      <c r="P43" s="102" t="s">
        <v>26</v>
      </c>
    </row>
    <row r="44" spans="2:16" x14ac:dyDescent="0.25">
      <c r="B44" s="411"/>
      <c r="C44" s="101" t="s">
        <v>163</v>
      </c>
      <c r="D44" s="102">
        <v>13.7</v>
      </c>
      <c r="E44" s="102">
        <v>18.7</v>
      </c>
      <c r="F44" s="102">
        <v>15.7</v>
      </c>
      <c r="G44" s="102">
        <v>18.3</v>
      </c>
      <c r="H44" s="102">
        <v>21</v>
      </c>
      <c r="I44" s="102">
        <v>19.2</v>
      </c>
      <c r="J44" s="102">
        <v>19</v>
      </c>
      <c r="K44" s="102">
        <v>8.8000000000000007</v>
      </c>
      <c r="L44" s="102">
        <v>9.5</v>
      </c>
      <c r="M44" s="102">
        <v>8.9</v>
      </c>
      <c r="N44" s="110">
        <v>9.6</v>
      </c>
      <c r="O44" s="225">
        <v>11.4</v>
      </c>
      <c r="P44" s="102" t="s">
        <v>26</v>
      </c>
    </row>
    <row r="45" spans="2:16" x14ac:dyDescent="0.25">
      <c r="B45" s="411"/>
      <c r="C45" s="167" t="s">
        <v>164</v>
      </c>
      <c r="D45" s="168">
        <v>82.4</v>
      </c>
      <c r="E45" s="168">
        <v>76.7</v>
      </c>
      <c r="F45" s="168">
        <v>81.599999999999994</v>
      </c>
      <c r="G45" s="168">
        <v>78.7</v>
      </c>
      <c r="H45" s="168">
        <v>74.3</v>
      </c>
      <c r="I45" s="168">
        <v>78.400000000000006</v>
      </c>
      <c r="J45" s="168">
        <v>78.7</v>
      </c>
      <c r="K45" s="168">
        <v>90.3</v>
      </c>
      <c r="L45" s="168">
        <v>88</v>
      </c>
      <c r="M45" s="168">
        <v>87.9</v>
      </c>
      <c r="N45" s="169">
        <v>88.6</v>
      </c>
      <c r="O45" s="226">
        <v>85.6</v>
      </c>
      <c r="P45" s="102" t="s">
        <v>26</v>
      </c>
    </row>
    <row r="46" spans="2:16" x14ac:dyDescent="0.25">
      <c r="B46" s="411" t="s">
        <v>165</v>
      </c>
      <c r="C46" s="413" t="s">
        <v>166</v>
      </c>
      <c r="D46" s="413"/>
      <c r="E46" s="413"/>
      <c r="F46" s="413"/>
      <c r="G46" s="413"/>
      <c r="H46" s="413"/>
      <c r="I46" s="413"/>
      <c r="J46" s="413"/>
      <c r="K46" s="413"/>
      <c r="L46" s="413"/>
      <c r="M46" s="413"/>
      <c r="N46" s="414"/>
      <c r="O46" s="414"/>
      <c r="P46" s="414"/>
    </row>
    <row r="47" spans="2:16" x14ac:dyDescent="0.25">
      <c r="B47" s="412"/>
      <c r="C47" s="167" t="s">
        <v>167</v>
      </c>
      <c r="D47" s="168">
        <v>72.3</v>
      </c>
      <c r="E47" s="168">
        <v>60.1</v>
      </c>
      <c r="F47" s="168">
        <v>52.5</v>
      </c>
      <c r="G47" s="168">
        <v>49</v>
      </c>
      <c r="H47" s="168">
        <v>49.7</v>
      </c>
      <c r="I47" s="168">
        <v>51.2</v>
      </c>
      <c r="J47" s="168">
        <v>54.9</v>
      </c>
      <c r="K47" s="168">
        <v>57</v>
      </c>
      <c r="L47" s="168">
        <v>61.2</v>
      </c>
      <c r="M47" s="168">
        <v>57</v>
      </c>
      <c r="N47" s="169">
        <v>57.2</v>
      </c>
      <c r="O47" s="226">
        <v>51.1</v>
      </c>
      <c r="P47" s="169">
        <v>52.7</v>
      </c>
    </row>
    <row r="48" spans="2:16" x14ac:dyDescent="0.25">
      <c r="B48" s="412"/>
      <c r="C48" s="101" t="s">
        <v>168</v>
      </c>
      <c r="D48" s="102">
        <v>27.7</v>
      </c>
      <c r="E48" s="102">
        <v>39.9</v>
      </c>
      <c r="F48" s="102">
        <v>47.5</v>
      </c>
      <c r="G48" s="102">
        <v>51</v>
      </c>
      <c r="H48" s="102">
        <v>50.3</v>
      </c>
      <c r="I48" s="102">
        <v>48.8</v>
      </c>
      <c r="J48" s="102">
        <v>45.1</v>
      </c>
      <c r="K48" s="102">
        <v>43</v>
      </c>
      <c r="L48" s="102">
        <v>38.799999999999997</v>
      </c>
      <c r="M48" s="102">
        <v>43</v>
      </c>
      <c r="N48" s="110">
        <v>42.8</v>
      </c>
      <c r="O48" s="225">
        <v>48.9</v>
      </c>
      <c r="P48" s="110">
        <v>47.3</v>
      </c>
    </row>
    <row r="49" spans="2:16" x14ac:dyDescent="0.25">
      <c r="B49" s="412"/>
      <c r="C49" s="413" t="s">
        <v>169</v>
      </c>
      <c r="D49" s="413"/>
      <c r="E49" s="413"/>
      <c r="F49" s="413"/>
      <c r="G49" s="413"/>
      <c r="H49" s="413"/>
      <c r="I49" s="413"/>
      <c r="J49" s="413"/>
      <c r="K49" s="413"/>
      <c r="L49" s="413"/>
      <c r="M49" s="413"/>
      <c r="N49" s="414"/>
      <c r="O49" s="414"/>
      <c r="P49" s="414"/>
    </row>
    <row r="50" spans="2:16" x14ac:dyDescent="0.25">
      <c r="B50" s="412"/>
      <c r="C50" s="101" t="s">
        <v>170</v>
      </c>
      <c r="D50" s="102">
        <v>10.3</v>
      </c>
      <c r="E50" s="102">
        <v>15.1</v>
      </c>
      <c r="F50" s="102">
        <v>12.9</v>
      </c>
      <c r="G50" s="102">
        <v>24.9</v>
      </c>
      <c r="H50" s="102">
        <v>19.3</v>
      </c>
      <c r="I50" s="102">
        <v>13.1</v>
      </c>
      <c r="J50" s="102">
        <v>18.5</v>
      </c>
      <c r="K50" s="102">
        <v>13.3</v>
      </c>
      <c r="L50" s="102">
        <v>8.9</v>
      </c>
      <c r="M50" s="102">
        <v>10.7</v>
      </c>
      <c r="N50" s="110">
        <v>13.1</v>
      </c>
      <c r="O50" s="110">
        <v>16.399999999999999</v>
      </c>
      <c r="P50" s="110">
        <v>11.3</v>
      </c>
    </row>
    <row r="51" spans="2:16" x14ac:dyDescent="0.25">
      <c r="B51" s="412"/>
      <c r="C51" s="101" t="s">
        <v>171</v>
      </c>
      <c r="D51" s="102">
        <v>12.2</v>
      </c>
      <c r="E51" s="102">
        <v>23</v>
      </c>
      <c r="F51" s="102">
        <v>29.8</v>
      </c>
      <c r="G51" s="102">
        <v>27.2</v>
      </c>
      <c r="H51" s="102">
        <v>23.9</v>
      </c>
      <c r="I51" s="102">
        <v>27.8</v>
      </c>
      <c r="J51" s="102">
        <v>21</v>
      </c>
      <c r="K51" s="102">
        <v>22.7</v>
      </c>
      <c r="L51" s="102">
        <v>28</v>
      </c>
      <c r="M51" s="102">
        <v>23.1</v>
      </c>
      <c r="N51" s="110">
        <v>20</v>
      </c>
      <c r="O51" s="110">
        <v>24.4</v>
      </c>
      <c r="P51" s="110">
        <v>20.2</v>
      </c>
    </row>
    <row r="52" spans="2:16" x14ac:dyDescent="0.25">
      <c r="B52" s="412"/>
      <c r="C52" s="167" t="s">
        <v>172</v>
      </c>
      <c r="D52" s="168">
        <v>18.600000000000001</v>
      </c>
      <c r="E52" s="168">
        <v>23.9</v>
      </c>
      <c r="F52" s="168">
        <v>20.2</v>
      </c>
      <c r="G52" s="168">
        <v>19.100000000000001</v>
      </c>
      <c r="H52" s="168">
        <v>26.3</v>
      </c>
      <c r="I52" s="168">
        <v>27.5</v>
      </c>
      <c r="J52" s="168">
        <v>24.7</v>
      </c>
      <c r="K52" s="168">
        <v>25.2</v>
      </c>
      <c r="L52" s="168">
        <v>28.4</v>
      </c>
      <c r="M52" s="168">
        <v>27.4</v>
      </c>
      <c r="N52" s="169">
        <v>25.7</v>
      </c>
      <c r="O52" s="169">
        <v>25.5</v>
      </c>
      <c r="P52" s="169">
        <v>26.8</v>
      </c>
    </row>
    <row r="53" spans="2:16" x14ac:dyDescent="0.25">
      <c r="B53" s="412"/>
      <c r="C53" s="101" t="s">
        <v>173</v>
      </c>
      <c r="D53" s="102">
        <v>12.3</v>
      </c>
      <c r="E53" s="102">
        <v>17.3</v>
      </c>
      <c r="F53" s="102">
        <v>19.5</v>
      </c>
      <c r="G53" s="102">
        <v>17.100000000000001</v>
      </c>
      <c r="H53" s="102">
        <v>15.1</v>
      </c>
      <c r="I53" s="102">
        <v>21.3</v>
      </c>
      <c r="J53" s="102">
        <v>15.6</v>
      </c>
      <c r="K53" s="102">
        <v>15</v>
      </c>
      <c r="L53" s="102">
        <v>22.1</v>
      </c>
      <c r="M53" s="102">
        <v>20.399999999999999</v>
      </c>
      <c r="N53" s="110">
        <v>17.5</v>
      </c>
      <c r="O53" s="110">
        <v>18.7</v>
      </c>
      <c r="P53" s="110">
        <v>15.4</v>
      </c>
    </row>
    <row r="54" spans="2:16" x14ac:dyDescent="0.25">
      <c r="B54" s="412"/>
      <c r="C54" s="101" t="s">
        <v>174</v>
      </c>
      <c r="D54" s="102">
        <v>42</v>
      </c>
      <c r="E54" s="102">
        <v>13.4</v>
      </c>
      <c r="F54" s="102">
        <v>11.8</v>
      </c>
      <c r="G54" s="102">
        <v>5.0999999999999996</v>
      </c>
      <c r="H54" s="102">
        <v>11.9</v>
      </c>
      <c r="I54" s="102">
        <v>5.5</v>
      </c>
      <c r="J54" s="102">
        <v>9.6999999999999993</v>
      </c>
      <c r="K54" s="102">
        <v>15.3</v>
      </c>
      <c r="L54" s="102">
        <v>8.3000000000000007</v>
      </c>
      <c r="M54" s="102">
        <v>12</v>
      </c>
      <c r="N54" s="110">
        <v>15.6</v>
      </c>
      <c r="O54" s="110">
        <v>10.5</v>
      </c>
      <c r="P54" s="110">
        <v>15.5</v>
      </c>
    </row>
    <row r="55" spans="2:16" x14ac:dyDescent="0.25">
      <c r="B55" s="412"/>
      <c r="C55" s="101" t="s">
        <v>175</v>
      </c>
      <c r="D55" s="102">
        <v>4.5999999999999996</v>
      </c>
      <c r="E55" s="102">
        <v>7.3</v>
      </c>
      <c r="F55" s="102">
        <v>5.8</v>
      </c>
      <c r="G55" s="102">
        <v>6.6</v>
      </c>
      <c r="H55" s="102">
        <v>3.5</v>
      </c>
      <c r="I55" s="102">
        <v>4.8</v>
      </c>
      <c r="J55" s="102">
        <v>10.5</v>
      </c>
      <c r="K55" s="102">
        <v>8.5</v>
      </c>
      <c r="L55" s="102">
        <v>4.3</v>
      </c>
      <c r="M55" s="102">
        <v>6.4</v>
      </c>
      <c r="N55" s="110">
        <v>8.1</v>
      </c>
      <c r="O55" s="110">
        <v>4.5</v>
      </c>
      <c r="P55" s="110">
        <v>10.8</v>
      </c>
    </row>
    <row r="56" spans="2:16" x14ac:dyDescent="0.25">
      <c r="B56" s="412"/>
      <c r="C56" s="413" t="s">
        <v>176</v>
      </c>
      <c r="D56" s="413"/>
      <c r="E56" s="413"/>
      <c r="F56" s="413"/>
      <c r="G56" s="413"/>
      <c r="H56" s="413"/>
      <c r="I56" s="413"/>
      <c r="J56" s="413"/>
      <c r="K56" s="413"/>
      <c r="L56" s="413"/>
      <c r="M56" s="413"/>
      <c r="N56" s="414"/>
      <c r="O56" s="414"/>
      <c r="P56" s="414"/>
    </row>
    <row r="57" spans="2:16" x14ac:dyDescent="0.25">
      <c r="B57" s="412"/>
      <c r="C57" s="101" t="s">
        <v>177</v>
      </c>
      <c r="D57" s="102">
        <v>7.6</v>
      </c>
      <c r="E57" s="102">
        <v>19.399999999999999</v>
      </c>
      <c r="F57" s="102">
        <v>15.9</v>
      </c>
      <c r="G57" s="102">
        <v>10.1</v>
      </c>
      <c r="H57" s="102">
        <v>6.9</v>
      </c>
      <c r="I57" s="102">
        <v>9.8000000000000007</v>
      </c>
      <c r="J57" s="102">
        <v>3.9</v>
      </c>
      <c r="K57" s="102">
        <v>8.1</v>
      </c>
      <c r="L57" s="102">
        <v>3.7</v>
      </c>
      <c r="M57" s="102">
        <v>4</v>
      </c>
      <c r="N57" s="110">
        <v>5.4</v>
      </c>
      <c r="O57" s="110">
        <v>4.5</v>
      </c>
      <c r="P57" s="110">
        <v>6.7</v>
      </c>
    </row>
    <row r="58" spans="2:16" x14ac:dyDescent="0.25">
      <c r="B58" s="412"/>
      <c r="C58" s="101" t="s">
        <v>178</v>
      </c>
      <c r="D58" s="102">
        <v>59</v>
      </c>
      <c r="E58" s="102">
        <v>31.6</v>
      </c>
      <c r="F58" s="102">
        <v>40</v>
      </c>
      <c r="G58" s="102">
        <v>40.799999999999997</v>
      </c>
      <c r="H58" s="102">
        <v>40.299999999999997</v>
      </c>
      <c r="I58" s="102">
        <v>38.200000000000003</v>
      </c>
      <c r="J58" s="102">
        <v>46.3</v>
      </c>
      <c r="K58" s="102">
        <v>38.299999999999997</v>
      </c>
      <c r="L58" s="102">
        <v>42.8</v>
      </c>
      <c r="M58" s="102">
        <v>31.4</v>
      </c>
      <c r="N58" s="110">
        <v>26.8</v>
      </c>
      <c r="O58" s="110">
        <v>32.799999999999997</v>
      </c>
      <c r="P58" s="110">
        <v>34.4</v>
      </c>
    </row>
    <row r="59" spans="2:16" x14ac:dyDescent="0.25">
      <c r="B59" s="412"/>
      <c r="C59" s="167" t="s">
        <v>179</v>
      </c>
      <c r="D59" s="168">
        <v>22.3</v>
      </c>
      <c r="E59" s="168">
        <v>33</v>
      </c>
      <c r="F59" s="168">
        <v>33.799999999999997</v>
      </c>
      <c r="G59" s="168">
        <v>32.700000000000003</v>
      </c>
      <c r="H59" s="168">
        <v>38.5</v>
      </c>
      <c r="I59" s="168">
        <v>24.7</v>
      </c>
      <c r="J59" s="168">
        <v>32.299999999999997</v>
      </c>
      <c r="K59" s="168">
        <v>31.8</v>
      </c>
      <c r="L59" s="168">
        <v>33.299999999999997</v>
      </c>
      <c r="M59" s="168">
        <v>35</v>
      </c>
      <c r="N59" s="171">
        <v>49.1</v>
      </c>
      <c r="O59" s="169">
        <v>41</v>
      </c>
      <c r="P59" s="171">
        <v>37.700000000000003</v>
      </c>
    </row>
    <row r="60" spans="2:16" x14ac:dyDescent="0.25">
      <c r="B60" s="412"/>
      <c r="C60" s="101" t="s">
        <v>180</v>
      </c>
      <c r="D60" s="102">
        <v>10.3</v>
      </c>
      <c r="E60" s="102">
        <v>13.9</v>
      </c>
      <c r="F60" s="102">
        <v>9.9</v>
      </c>
      <c r="G60" s="102">
        <v>14.1</v>
      </c>
      <c r="H60" s="102">
        <v>14.3</v>
      </c>
      <c r="I60" s="102">
        <v>24.2</v>
      </c>
      <c r="J60" s="102">
        <v>17.5</v>
      </c>
      <c r="K60" s="102">
        <v>21.5</v>
      </c>
      <c r="L60" s="102">
        <v>19.3</v>
      </c>
      <c r="M60" s="102">
        <v>29.2</v>
      </c>
      <c r="N60" s="110">
        <v>17.100000000000001</v>
      </c>
      <c r="O60" s="110">
        <v>21.7</v>
      </c>
      <c r="P60" s="110">
        <v>20.9</v>
      </c>
    </row>
    <row r="61" spans="2:16" x14ac:dyDescent="0.25">
      <c r="B61" s="412"/>
      <c r="C61" s="413" t="s">
        <v>181</v>
      </c>
      <c r="D61" s="413"/>
      <c r="E61" s="413"/>
      <c r="F61" s="413"/>
      <c r="G61" s="413"/>
      <c r="H61" s="413"/>
      <c r="I61" s="413"/>
      <c r="J61" s="413"/>
      <c r="K61" s="413"/>
      <c r="L61" s="413"/>
      <c r="M61" s="413"/>
      <c r="N61" s="414"/>
      <c r="O61" s="414"/>
      <c r="P61" s="414"/>
    </row>
    <row r="62" spans="2:16" x14ac:dyDescent="0.25">
      <c r="B62" s="412"/>
      <c r="C62" s="101" t="s">
        <v>182</v>
      </c>
      <c r="D62" s="103">
        <v>2871.6</v>
      </c>
      <c r="E62" s="103">
        <v>3325.1</v>
      </c>
      <c r="F62" s="103">
        <v>3095.1</v>
      </c>
      <c r="G62" s="103">
        <v>3102.8</v>
      </c>
      <c r="H62" s="103">
        <v>3966.4</v>
      </c>
      <c r="I62" s="103">
        <v>3544.6</v>
      </c>
      <c r="J62" s="103">
        <v>3974.7</v>
      </c>
      <c r="K62" s="103">
        <v>3053.7</v>
      </c>
      <c r="L62" s="103">
        <v>3159</v>
      </c>
      <c r="M62" s="103">
        <v>2846.6</v>
      </c>
      <c r="N62" s="111">
        <v>3079.22</v>
      </c>
      <c r="O62" s="227">
        <v>2586.59</v>
      </c>
      <c r="P62" s="111">
        <v>2966.39</v>
      </c>
    </row>
    <row r="63" spans="2:16" x14ac:dyDescent="0.25">
      <c r="B63" s="412"/>
      <c r="C63" s="101" t="s">
        <v>183</v>
      </c>
      <c r="D63" s="103">
        <v>2123.1999999999998</v>
      </c>
      <c r="E63" s="103">
        <v>2467.6</v>
      </c>
      <c r="F63" s="103">
        <v>2298.5</v>
      </c>
      <c r="G63" s="103">
        <v>2317.6</v>
      </c>
      <c r="H63" s="103">
        <v>2649.7</v>
      </c>
      <c r="I63" s="103">
        <v>2601.8000000000002</v>
      </c>
      <c r="J63" s="103">
        <v>2954.7</v>
      </c>
      <c r="K63" s="103">
        <v>2436.1999999999998</v>
      </c>
      <c r="L63" s="103">
        <v>2236.1</v>
      </c>
      <c r="M63" s="103">
        <v>1934.9</v>
      </c>
      <c r="N63" s="111">
        <v>1824.27</v>
      </c>
      <c r="O63" s="227">
        <v>1625.86</v>
      </c>
      <c r="P63" s="111">
        <v>2177.92</v>
      </c>
    </row>
    <row r="64" spans="2:16" x14ac:dyDescent="0.25">
      <c r="B64" s="396" t="s">
        <v>238</v>
      </c>
      <c r="C64" s="396"/>
      <c r="D64" s="396"/>
      <c r="E64" s="396"/>
      <c r="F64" s="396"/>
      <c r="G64" s="396"/>
      <c r="H64" s="396"/>
      <c r="I64" s="396"/>
      <c r="J64" s="396"/>
      <c r="K64" s="396"/>
      <c r="L64" s="396"/>
      <c r="M64" s="396"/>
      <c r="N64" s="396"/>
      <c r="O64" s="396"/>
      <c r="P64" s="396"/>
    </row>
    <row r="65" spans="2:16" ht="8.25" customHeight="1" x14ac:dyDescent="0.25"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223"/>
      <c r="O65" s="223"/>
      <c r="P65" s="106"/>
    </row>
    <row r="66" spans="2:16" ht="15" customHeight="1" x14ac:dyDescent="0.25">
      <c r="B66" s="415" t="s">
        <v>322</v>
      </c>
      <c r="C66" s="415"/>
      <c r="D66" s="415"/>
      <c r="E66" s="415"/>
      <c r="F66" s="415"/>
      <c r="G66" s="415"/>
      <c r="H66" s="415"/>
      <c r="I66" s="415"/>
      <c r="J66" s="415"/>
      <c r="K66" s="415"/>
      <c r="L66" s="415"/>
      <c r="M66" s="415"/>
      <c r="N66" s="415"/>
      <c r="O66" s="415"/>
      <c r="P66" s="415"/>
    </row>
    <row r="67" spans="2:16" ht="110.25" customHeight="1" x14ac:dyDescent="0.25">
      <c r="B67" s="416" t="s">
        <v>323</v>
      </c>
      <c r="C67" s="416"/>
      <c r="D67" s="416"/>
      <c r="E67" s="416"/>
      <c r="F67" s="416"/>
      <c r="G67" s="416"/>
      <c r="H67" s="416"/>
      <c r="I67" s="416"/>
      <c r="J67" s="416"/>
      <c r="K67" s="416"/>
      <c r="L67" s="416"/>
      <c r="M67" s="416"/>
      <c r="N67" s="416"/>
      <c r="O67" s="416"/>
      <c r="P67" s="416"/>
    </row>
  </sheetData>
  <mergeCells count="21">
    <mergeCell ref="B66:P66"/>
    <mergeCell ref="B67:P67"/>
    <mergeCell ref="B1:P1"/>
    <mergeCell ref="B2:B21"/>
    <mergeCell ref="C3:P3"/>
    <mergeCell ref="C7:P7"/>
    <mergeCell ref="C11:P11"/>
    <mergeCell ref="C16:P16"/>
    <mergeCell ref="B64:P64"/>
    <mergeCell ref="B22:B33"/>
    <mergeCell ref="C22:P22"/>
    <mergeCell ref="C25:P25"/>
    <mergeCell ref="C30:P30"/>
    <mergeCell ref="B34:B45"/>
    <mergeCell ref="C34:P34"/>
    <mergeCell ref="C42:P42"/>
    <mergeCell ref="B46:B63"/>
    <mergeCell ref="C46:P46"/>
    <mergeCell ref="C49:P49"/>
    <mergeCell ref="C56:P56"/>
    <mergeCell ref="C61:P61"/>
  </mergeCells>
  <pageMargins left="0.39370078740157483" right="0.39370078740157483" top="0.39370078740157483" bottom="0.39370078740157483" header="0.31496062992125984" footer="0.31496062992125984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1</vt:i4>
      </vt:variant>
    </vt:vector>
  </HeadingPairs>
  <TitlesOfParts>
    <vt:vector size="9" baseType="lpstr">
      <vt:lpstr>PIB_MS</vt:lpstr>
      <vt:lpstr>VA_MS</vt:lpstr>
      <vt:lpstr>ACT_MS</vt:lpstr>
      <vt:lpstr>Fluxo_de_Passageiros</vt:lpstr>
      <vt:lpstr>Internacionais_Terrestres</vt:lpstr>
      <vt:lpstr>Internacional_todas_as_vias</vt:lpstr>
      <vt:lpstr>CADASTUR</vt:lpstr>
      <vt:lpstr>Demanda_Internacional</vt:lpstr>
      <vt:lpstr>Demanda_Internacional!Area_de_impressao</vt:lpstr>
    </vt:vector>
  </TitlesOfParts>
  <Company>Fundtur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Dax Peres Goulart</dc:creator>
  <cp:lastModifiedBy>Danielle Cardoso de Moura</cp:lastModifiedBy>
  <cp:lastPrinted>2018-07-04T20:16:58Z</cp:lastPrinted>
  <dcterms:created xsi:type="dcterms:W3CDTF">2018-05-30T19:25:44Z</dcterms:created>
  <dcterms:modified xsi:type="dcterms:W3CDTF">2023-01-27T18:07:17Z</dcterms:modified>
</cp:coreProperties>
</file>